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Содержание" sheetId="1" r:id="rId4"/>
    <sheet state="visible" name="P30 V" sheetId="2" r:id="rId5"/>
    <sheet state="visible" name="P30 H" sheetId="3" r:id="rId6"/>
    <sheet state="visible" name="P60 V" sheetId="4" r:id="rId7"/>
    <sheet state="visible" name="P60 H" sheetId="5" r:id="rId8"/>
    <sheet state="visible" name="S V" sheetId="6" r:id="rId9"/>
    <sheet state="visible" name="S H" sheetId="7" r:id="rId10"/>
    <sheet state="visible" name="SP V" sheetId="8" r:id="rId11"/>
    <sheet state="visible" name="SP H" sheetId="9" r:id="rId12"/>
    <sheet state="visible" name="Q40 V" sheetId="10" r:id="rId13"/>
    <sheet state="visible" name="Q40 H" sheetId="11" r:id="rId14"/>
    <sheet state="visible" name="Q60 V" sheetId="12" r:id="rId15"/>
    <sheet state="visible" name="Q60 H" sheetId="13" r:id="rId16"/>
    <sheet state="visible" name="Q80 V" sheetId="14" r:id="rId17"/>
    <sheet state="visible" name="Q80 H" sheetId="15" r:id="rId18"/>
    <sheet state="visible" name="R32 V" sheetId="16" r:id="rId19"/>
    <sheet state="visible" name="R32 H" sheetId="17" r:id="rId20"/>
    <sheet state="visible" name="R89 V" sheetId="18" r:id="rId21"/>
    <sheet state="visible" name="R89 H" sheetId="19" r:id="rId22"/>
    <sheet state="visible" name="RT1,RT2" sheetId="20" r:id="rId23"/>
    <sheet state="visible" name="RT1W,RT2W" sheetId="21" r:id="rId24"/>
    <sheet state="visible" name="QT1,QT2" sheetId="22" r:id="rId25"/>
    <sheet state="visible" name="Напольные" sheetId="23" r:id="rId26"/>
    <sheet state="visible" name="Аксессуары" sheetId="24" r:id="rId27"/>
    <sheet state="visible" name="Колеровка" sheetId="25" r:id="rId28"/>
  </sheets>
  <definedNames/>
  <calcPr/>
</workbook>
</file>

<file path=xl/sharedStrings.xml><?xml version="1.0" encoding="utf-8"?>
<sst xmlns="http://schemas.openxmlformats.org/spreadsheetml/2006/main" count="1391" uniqueCount="253">
  <si>
    <t>Аббревиатура</t>
  </si>
  <si>
    <t>Расшифровка</t>
  </si>
  <si>
    <t>V</t>
  </si>
  <si>
    <t>Вертикальный</t>
  </si>
  <si>
    <t>H</t>
  </si>
  <si>
    <t>Горизонтальный</t>
  </si>
  <si>
    <t>Цифра</t>
  </si>
  <si>
    <t>Кол-во секций</t>
  </si>
  <si>
    <t>П50</t>
  </si>
  <si>
    <t>Нижнее правое под бинокль межосевое 50 мм</t>
  </si>
  <si>
    <t>Л50</t>
  </si>
  <si>
    <t>Нижнее левое под бинокль межосевое 50 мм</t>
  </si>
  <si>
    <t>050</t>
  </si>
  <si>
    <t>Нижнее  под бинокль по центру межосевое 50 мм</t>
  </si>
  <si>
    <t>ЛП</t>
  </si>
  <si>
    <t>Нижнее подключение справа и слева (левое-правое)</t>
  </si>
  <si>
    <t>RAL</t>
  </si>
  <si>
    <t>Покраска во ВСЕ ЦВЕТА RAL и VR  цвета БЕСПЛАТНО</t>
  </si>
  <si>
    <t>Кронштейны, воздухоотводчики в комплекте</t>
  </si>
  <si>
    <t>Дизайн радиаторы VELAR (Россия)</t>
  </si>
  <si>
    <t>Гарантия 10 лет! Давление 16 бар!</t>
  </si>
  <si>
    <t>Радиатор стальной трубчатый VELAR P30 (вертикальный)</t>
  </si>
  <si>
    <t>перейти в прайс</t>
  </si>
  <si>
    <t>Радиатор стальной трубчатый VELAR P30 (горизонтальный)</t>
  </si>
  <si>
    <t>Радиатор стальной трубчатый VELAR P60 (вертикальный)</t>
  </si>
  <si>
    <t>Радиатор стальной трубчатый VELAR P60 (горизонтальный)</t>
  </si>
  <si>
    <t>Радиатор стальной трубчатый VELAR S (вертикальный)</t>
  </si>
  <si>
    <t>Радиатор стальной трубчатый VELAR S (горизонтальный)</t>
  </si>
  <si>
    <t>Радиатор стальной трубчатый VELAR SP (вертикальный)</t>
  </si>
  <si>
    <t>Радиатор стальной трубчатый VELAR SP (горизонтальный)</t>
  </si>
  <si>
    <t>Радиатор стальной трубчатый VELAR Q40 (вертикальный)</t>
  </si>
  <si>
    <t>Радиатор стальной трубчатый VELAR Q40 (горизонтальный)</t>
  </si>
  <si>
    <t>Радиатор стальной трубчатый VELAR Q60 (вертикальный)</t>
  </si>
  <si>
    <t>Радиатор стальной трубчатый VELAR Q60 (горизонтальный)</t>
  </si>
  <si>
    <t>Радиатор стальной трубчатый VELAR Q80 (вертикальный)</t>
  </si>
  <si>
    <t>Радиатор стальной трубчатый VELAR Q80 (горизонтальный)</t>
  </si>
  <si>
    <t>Радиатор стальной трубчатый VELAR R32 (вертикальный)</t>
  </si>
  <si>
    <t>Радиатор стальной трубчатый VELAR R32 (горизонтальный)</t>
  </si>
  <si>
    <t>Радиатор стальной трубчатый VELAR R89 (вертикальный)</t>
  </si>
  <si>
    <t>Радиатор стальной трубчатый VELAR R89 (горизонтальный)</t>
  </si>
  <si>
    <t>Радиатор стальной трубчатый VELAR RT1, RT2 (вертикальный)</t>
  </si>
  <si>
    <t>Радиатор стальной трубчатый VELAR RT1W, RT2W (вертикальный)</t>
  </si>
  <si>
    <t>Радиатор стальной трубчатый VELAR QT1, QT2 (вертикальный)</t>
  </si>
  <si>
    <t>Напольные радиаторы P200, P300, Q500</t>
  </si>
  <si>
    <t>Аксессуары</t>
  </si>
  <si>
    <t>Фирменные цвета VELAR</t>
  </si>
  <si>
    <t>Формирование артикула</t>
  </si>
  <si>
    <t xml:space="preserve">Гарантия 10 лет </t>
  </si>
  <si>
    <t>VELAR P30 V  (вертикальный) из профильной трубы 30х60 (30мм-видимая часть профиля)</t>
  </si>
  <si>
    <t>Покраска во ВСЕ ЦВЕТА RAL и VR цвета БЕСПЛАТНО</t>
  </si>
  <si>
    <t>опция 2 опоры</t>
  </si>
  <si>
    <t>плюс 15 см к размерам вертикального радиатора, стоимость + 3000 руб</t>
  </si>
  <si>
    <t>Теплоотдача ΔТ=70⁰С (95/85/20) Вт</t>
  </si>
  <si>
    <t>VELAR P30 V (вертикальный)</t>
  </si>
  <si>
    <t>Цена со скидкой</t>
  </si>
  <si>
    <t>Теплоотдача ΔТ=60⁰С (90/70/20) Вт</t>
  </si>
  <si>
    <t>Длина L, мм</t>
  </si>
  <si>
    <t>Высота H, мм</t>
  </si>
  <si>
    <t>Теплоотдача ΔТ=50⁰С (75/65/20) Вт</t>
  </si>
  <si>
    <t>Цена, руб с НДС</t>
  </si>
  <si>
    <t>Технические характеристики</t>
  </si>
  <si>
    <t>Межосевое расстояние N, мм</t>
  </si>
  <si>
    <t>Глубина, мм</t>
  </si>
  <si>
    <t>Межосевое расстояние Е, мм</t>
  </si>
  <si>
    <t>Расстояние D,мм</t>
  </si>
  <si>
    <t xml:space="preserve">Bес радиатора и объем воды </t>
  </si>
  <si>
    <t>Bес, без воды</t>
  </si>
  <si>
    <t>Объем , Л</t>
  </si>
  <si>
    <t>15/65</t>
  </si>
  <si>
    <t>65/115</t>
  </si>
  <si>
    <t>115/165</t>
  </si>
  <si>
    <t>165/215</t>
  </si>
  <si>
    <t>215/265</t>
  </si>
  <si>
    <t>37.7</t>
  </si>
  <si>
    <t>265/315</t>
  </si>
  <si>
    <t>VELAR P30 H  (горизонтальный) из профильной трубы 30х60 (30мм-видимая часть профиля)</t>
  </si>
  <si>
    <t>опция    2 ноги</t>
  </si>
  <si>
    <t>плюс 10 см к размерам горизонтального радиатора, стоимость + 4000 руб</t>
  </si>
  <si>
    <t>VELAR P30 H (горизонт.)</t>
  </si>
  <si>
    <t>Межосевое расстояние E, мм</t>
  </si>
  <si>
    <t>VELAR P60 V  (вертикальный) из профильной трубы 60х30 (60мм-видимая часть профиля)</t>
  </si>
  <si>
    <t>VELAR P60 V (вертикальный)</t>
  </si>
  <si>
    <t>Расстояние, D,мм</t>
  </si>
  <si>
    <t>38/104</t>
  </si>
  <si>
    <t>104/170</t>
  </si>
  <si>
    <t>170/236</t>
  </si>
  <si>
    <t>236/302</t>
  </si>
  <si>
    <t>302/368</t>
  </si>
  <si>
    <t>368/434</t>
  </si>
  <si>
    <t>VELAR P60 H  (горизонтальный) из профильной трубы 60х30 (60мм-видимая часть профиля)</t>
  </si>
  <si>
    <t>опция 2 ноги</t>
  </si>
  <si>
    <t>плюс 10 см к размерам горизонтального радиатора, 
стоимость + 4000 руб</t>
  </si>
  <si>
    <t>VELAR P60 H (горизонт.)</t>
  </si>
  <si>
    <t>VELAR S V  (вертикальный) из овальной профильной трубы 30х50 (30мм-видимая часть профиля)</t>
  </si>
  <si>
    <t>VELAR S V (вертикальный)</t>
  </si>
  <si>
    <t>VELAR S H  (горизонтальный) из овальной профильной трубы 30х50 (30мм-видимая часть профиля)</t>
  </si>
  <si>
    <t>VELAR S H (горизонт.)</t>
  </si>
  <si>
    <t>VELAR SP V  (вертикальный) из овальной профильной трубы 30х50 (50мм-видимая часть профиля)</t>
  </si>
  <si>
    <t>VELAR SP V (вертикальный)</t>
  </si>
  <si>
    <t>28/84</t>
  </si>
  <si>
    <t>84/140</t>
  </si>
  <si>
    <t>140/196</t>
  </si>
  <si>
    <t>196/252</t>
  </si>
  <si>
    <t>252/308</t>
  </si>
  <si>
    <t>308/336</t>
  </si>
  <si>
    <t>VELAR SP H  (горизонтальный) из овальной профильной трубы 30х50 (50мм-видимая часть профиля)</t>
  </si>
  <si>
    <t>VELAR SP H (горизонт.)</t>
  </si>
  <si>
    <t>VELAR Q40 V  (вертикальный) из профильной трубы 40х40</t>
  </si>
  <si>
    <t>VELAR Q40 V (вертикальный)</t>
  </si>
  <si>
    <t>25/85</t>
  </si>
  <si>
    <t>85/145</t>
  </si>
  <si>
    <t>145/205</t>
  </si>
  <si>
    <t>205/265</t>
  </si>
  <si>
    <t>265/325</t>
  </si>
  <si>
    <t>325/385</t>
  </si>
  <si>
    <t>VELAR Q40 H  (горизонтальный) из профильной трубы 40х40</t>
  </si>
  <si>
    <t>VELAR Q40 H (горизонт.)</t>
  </si>
  <si>
    <t xml:space="preserve">  </t>
  </si>
  <si>
    <t>VELAR Q60 V  (вертикальный) из профильной трубы 60х60</t>
  </si>
  <si>
    <t>VELAR Q60 V (вертикальный)</t>
  </si>
  <si>
    <t>Глубина,V мм</t>
  </si>
  <si>
    <t>45/125</t>
  </si>
  <si>
    <t>125/205</t>
  </si>
  <si>
    <t>205/285</t>
  </si>
  <si>
    <t>285/365</t>
  </si>
  <si>
    <t>365/445</t>
  </si>
  <si>
    <t>VELAR Q60 H  (горизонтальный) из профильной трубы 60х60</t>
  </si>
  <si>
    <t>VELAR Q60 H (горизонтальный)</t>
  </si>
  <si>
    <t>VELAR Q80 V  (вертикальный) из профильной трубы 80х80</t>
  </si>
  <si>
    <r>
      <rPr>
        <rFont val="Calibri"/>
        <b/>
        <color theme="1"/>
        <sz val="16.0"/>
      </rPr>
      <t xml:space="preserve">Покраска только в цвета </t>
    </r>
    <r>
      <rPr>
        <rFont val="Calibri"/>
        <b/>
        <color rgb="FFFF0000"/>
        <sz val="16.0"/>
      </rPr>
      <t>МУАР!!!</t>
    </r>
  </si>
  <si>
    <t>VELAR Q80 V (вертикальный)</t>
  </si>
  <si>
    <t>40/140</t>
  </si>
  <si>
    <t>140/240</t>
  </si>
  <si>
    <t>240/340</t>
  </si>
  <si>
    <t>VELAR Q80 H  (горизонтальный) из профильной трубы 80х80</t>
  </si>
  <si>
    <r>
      <rPr>
        <rFont val="Calibri"/>
        <b/>
        <color theme="1"/>
        <sz val="16.0"/>
      </rPr>
      <t xml:space="preserve">Покраска только в цвета </t>
    </r>
    <r>
      <rPr>
        <rFont val="Calibri"/>
        <b/>
        <color rgb="FFFF0000"/>
        <sz val="16.0"/>
      </rPr>
      <t>МУАР!!!</t>
    </r>
  </si>
  <si>
    <t>VELAR Q80 H (горизонт.)</t>
  </si>
  <si>
    <t>Длина H, мм</t>
  </si>
  <si>
    <t>VELAR R32 V  (вертикальный) из круглой трубы 32</t>
  </si>
  <si>
    <t>* Только нижнее подключение !!!</t>
  </si>
  <si>
    <t>VELAR R32 V (вертикальный)</t>
  </si>
  <si>
    <t>16/66</t>
  </si>
  <si>
    <t>66/116</t>
  </si>
  <si>
    <t>116/166</t>
  </si>
  <si>
    <t>166/216</t>
  </si>
  <si>
    <t>216/266</t>
  </si>
  <si>
    <t>266/316</t>
  </si>
  <si>
    <t>VELAR R32 H  (горизонтальный) из круглой трубы 32</t>
  </si>
  <si>
    <t>* Только боковое подключение !!!</t>
  </si>
  <si>
    <t>VELAR R32 H (горизонт.)</t>
  </si>
  <si>
    <t>VELAR R89 V  (вертикальный) из круглой трубы 89</t>
  </si>
  <si>
    <t>* Только нижнее подлючение !!!</t>
  </si>
  <si>
    <r>
      <rPr>
        <rFont val="Calibri"/>
        <b/>
        <color theme="1"/>
        <sz val="16.0"/>
      </rPr>
      <t xml:space="preserve">Покраска только в цвета </t>
    </r>
    <r>
      <rPr>
        <rFont val="Calibri"/>
        <b/>
        <color rgb="FFFF0000"/>
        <sz val="16.0"/>
      </rPr>
      <t>МУАР!!!</t>
    </r>
  </si>
  <si>
    <t>VELAR R89 V (вертикальный)</t>
  </si>
  <si>
    <t>Расстояние D, мм</t>
  </si>
  <si>
    <t>44,5/153,5</t>
  </si>
  <si>
    <t>153,5/262,5</t>
  </si>
  <si>
    <t>262,5/371,5</t>
  </si>
  <si>
    <t>VELAR R89 H  (горизонтальный) из круглой трубы 89</t>
  </si>
  <si>
    <r>
      <rPr>
        <rFont val="Calibri"/>
        <b/>
        <color theme="1"/>
        <sz val="16.0"/>
      </rPr>
      <t xml:space="preserve">Покраска только в цвета </t>
    </r>
    <r>
      <rPr>
        <rFont val="Calibri"/>
        <b/>
        <color rgb="FFFF0000"/>
        <sz val="16.0"/>
      </rPr>
      <t>МУАР!!!</t>
    </r>
  </si>
  <si>
    <t>VELAR R89 H (горизонт.)</t>
  </si>
  <si>
    <t>VELAR RT1 (1-рядный), RT2 (2-рядный),  V (вертикальный)</t>
  </si>
  <si>
    <t>Ноги (отдельно, неприварные)</t>
  </si>
  <si>
    <t>высота ноги 10 см стоимость комплекта (2шт) 3000 руб</t>
  </si>
  <si>
    <t>VELAR RT1, RT2</t>
  </si>
  <si>
    <t>RT1</t>
  </si>
  <si>
    <t>RT2</t>
  </si>
  <si>
    <t>Глубина, V мм</t>
  </si>
  <si>
    <t>VELAR RT1W (1-рядный), RT2W (2-рядный),  V (вертикальный)</t>
  </si>
  <si>
    <t>Радиатор из круглой витой трубы 32 мм</t>
  </si>
  <si>
    <t>VELAR RT1W, RT2W</t>
  </si>
  <si>
    <t>RT1W</t>
  </si>
  <si>
    <t>RT2W</t>
  </si>
  <si>
    <t>VELAR QT1 (1-рядный), QT2 (2-рядный),  V (вертикальный)</t>
  </si>
  <si>
    <t>Радиатор из профильной трубы 40х40</t>
  </si>
  <si>
    <t>VELAR QT1, QT2</t>
  </si>
  <si>
    <t>QT1</t>
  </si>
  <si>
    <t>QT2</t>
  </si>
  <si>
    <t>P200</t>
  </si>
  <si>
    <t>Напольный 2-рядный радиатор, из профильной трубы 30х60</t>
  </si>
  <si>
    <t>P300</t>
  </si>
  <si>
    <t>Напольный 3-рядный радиатор, из профильной трубы 30х60</t>
  </si>
  <si>
    <t>Q500</t>
  </si>
  <si>
    <t>Напольный 4-рядный радиатор, из профильной трубы 40х40</t>
  </si>
  <si>
    <t>Подключение 050 не изготавливается</t>
  </si>
  <si>
    <t>VELAR P200, P300, Q500</t>
  </si>
  <si>
    <t>Модель</t>
  </si>
  <si>
    <t>Высота, мм</t>
  </si>
  <si>
    <t>2-рядный</t>
  </si>
  <si>
    <t>3-рядный</t>
  </si>
  <si>
    <t>4-рядный</t>
  </si>
  <si>
    <t>Межосевое (боковое) расстояние N, мм</t>
  </si>
  <si>
    <t>Межосевое расстояние E мм</t>
  </si>
  <si>
    <t xml:space="preserve"> Комплектация ТЭНом</t>
  </si>
  <si>
    <t>витой провод или для скрытого подключения</t>
  </si>
  <si>
    <t>Высота вертикальных радиаторов в электрическом исполнении: 750-2000мм</t>
  </si>
  <si>
    <t>Длина горизонтальных радиаторов в электрическом исполнении 750-1500 мм</t>
  </si>
  <si>
    <t>ВАЖНО!!! Мощность ТЭНа не должна превышать мощность радиатора при ΔT50 (75/65/20C)</t>
  </si>
  <si>
    <t>фото</t>
  </si>
  <si>
    <t>розница руб</t>
  </si>
  <si>
    <t>MOA</t>
  </si>
  <si>
    <t>Функции:</t>
  </si>
  <si>
    <t>Цвет:</t>
  </si>
  <si>
    <t xml:space="preserve"> - регулировка температуры 30-65</t>
  </si>
  <si>
    <t>белый</t>
  </si>
  <si>
    <t xml:space="preserve"> - таймер 2 часа</t>
  </si>
  <si>
    <t>черный</t>
  </si>
  <si>
    <t>Мощность, Вт: 1000 Вт, 1200 Вт</t>
  </si>
  <si>
    <t>хром</t>
  </si>
  <si>
    <t>KTX4</t>
  </si>
  <si>
    <t xml:space="preserve">Цвет: </t>
  </si>
  <si>
    <t xml:space="preserve"> - таймер 1-4 часа</t>
  </si>
  <si>
    <t xml:space="preserve"> - LED индикатор синего цвета</t>
  </si>
  <si>
    <t>Мощность, Вт: 1000 Вт</t>
  </si>
  <si>
    <t>Аксессуары для радиаторов</t>
  </si>
  <si>
    <t>наименование</t>
  </si>
  <si>
    <t>артикул</t>
  </si>
  <si>
    <t>Металлические крючки (для P30, P60, Q40)</t>
  </si>
  <si>
    <t>Металлические крючки</t>
  </si>
  <si>
    <t>Комплект крючков метал. для радиаторов RAL 9016 мат (2 шт)</t>
  </si>
  <si>
    <t>WHV1119016</t>
  </si>
  <si>
    <t>Комплект крючков метал. для радиаторов RAL 9005 мат (2 шт)</t>
  </si>
  <si>
    <t>WHV1119005</t>
  </si>
  <si>
    <t>Комплект крючков метал. для радиаторов RAL  (2 шт)</t>
  </si>
  <si>
    <t>WHV111RAL</t>
  </si>
  <si>
    <t>Пластиковые крючки</t>
  </si>
  <si>
    <t>Комплект крючков пласт. для радиаторов RAL9005  (2 шт)</t>
  </si>
  <si>
    <t>WHV2229005</t>
  </si>
  <si>
    <t>Комплект крючков пласт. для радиаторов RAL9001  (2 шт)</t>
  </si>
  <si>
    <t>WHV2229001</t>
  </si>
  <si>
    <t>Комплект крючков пласт. для радиаторов RAL3028  (2 шт)</t>
  </si>
  <si>
    <t>WHV2223028</t>
  </si>
  <si>
    <t>Комплект крючков пласт. для радиаторов RAL7033  (2 шт)</t>
  </si>
  <si>
    <t>WHV2227033</t>
  </si>
  <si>
    <t>Комплект крючков пласт. для радиаторов RAL  (2 шт)</t>
  </si>
  <si>
    <t>WHV222RAL</t>
  </si>
  <si>
    <t>В упаковке 2 крючка</t>
  </si>
  <si>
    <t>Крепления  для радиаторов</t>
  </si>
  <si>
    <t>Наименование</t>
  </si>
  <si>
    <t>цвет</t>
  </si>
  <si>
    <t>Ножки отдельные для P30 H комплект 2шт</t>
  </si>
  <si>
    <t>RAL, VR</t>
  </si>
  <si>
    <t>Ножки отдельные для RT1, RT1W комплект 2шт</t>
  </si>
  <si>
    <t>Ножки отдельные для RT2, RT2W комплект 2шт</t>
  </si>
  <si>
    <t>Ножки отдельные для QT1 комплект 2шт</t>
  </si>
  <si>
    <t xml:space="preserve">без фото </t>
  </si>
  <si>
    <t>Ножки отдельные для QT2 комплект 2шт</t>
  </si>
  <si>
    <t>Кронштейн для вертикального радиатора (кроме RT, QT), 1шт</t>
  </si>
  <si>
    <t>RAL9016, RAL9005</t>
  </si>
  <si>
    <t>Другие цвета кроме RAL9016,9005</t>
  </si>
  <si>
    <t>Кронштейн для вертикального радиатора RT, QT, 1шт</t>
  </si>
  <si>
    <t>Кронштейн для горизонтального радиатора, 1шт</t>
  </si>
  <si>
    <t>Цвета Velar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</si>
</sst>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"/>
  </numFmts>
  <fonts count="38">
    <font>
      <sz val="11.0"/>
      <color theme="1"/>
      <name val="Calibri"/>
      <scheme val="minor"/>
    </font>
    <font>
      <sz val="11.0"/>
      <color theme="1"/>
      <name val="Calibri"/>
    </font>
    <font>
      <b/>
      <sz val="11.0"/>
      <color theme="1"/>
      <name val="Calibri"/>
    </font>
    <font/>
    <font>
      <b/>
      <sz val="11.0"/>
      <color rgb="FFFF0000"/>
      <name val="Calibri"/>
    </font>
    <font>
      <b/>
      <i/>
      <sz val="20.0"/>
      <color theme="1"/>
      <name val="Calibri"/>
    </font>
    <font>
      <b/>
      <sz val="12.0"/>
      <color theme="1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b/>
      <i/>
      <sz val="24.0"/>
      <color theme="1"/>
      <name val="Arial"/>
    </font>
    <font>
      <b/>
      <sz val="14.0"/>
      <color theme="1"/>
      <name val="Calibri"/>
    </font>
    <font>
      <sz val="14.0"/>
      <color theme="1"/>
      <name val="Calibri"/>
    </font>
    <font>
      <b/>
      <sz val="16.0"/>
      <color rgb="FFFF0000"/>
      <name val="Calibri"/>
    </font>
    <font>
      <sz val="16.0"/>
      <color theme="1"/>
      <name val="Calibri"/>
    </font>
    <font>
      <sz val="11.0"/>
      <color theme="0"/>
      <name val="Calibri"/>
    </font>
    <font>
      <b/>
      <sz val="16.0"/>
      <color theme="1"/>
      <name val="Arial"/>
    </font>
    <font>
      <b/>
      <sz val="10.0"/>
      <color theme="1"/>
      <name val="Arial"/>
    </font>
    <font>
      <b/>
      <sz val="20.0"/>
      <color theme="1"/>
      <name val="Calibri"/>
    </font>
    <font>
      <b/>
      <sz val="18.0"/>
      <color rgb="FFFF0000"/>
      <name val="Arial"/>
    </font>
    <font>
      <sz val="10.0"/>
      <color theme="1"/>
      <name val="Arial"/>
    </font>
    <font>
      <sz val="20.0"/>
      <color theme="1"/>
      <name val="Arial"/>
    </font>
    <font>
      <color theme="1"/>
      <name val="Calibri"/>
      <scheme val="minor"/>
    </font>
    <font>
      <sz val="20.0"/>
      <color theme="1"/>
      <name val="Calibri"/>
    </font>
    <font>
      <b/>
      <sz val="20.0"/>
      <color theme="1"/>
      <name val="Arial"/>
    </font>
    <font>
      <b/>
      <sz val="12.0"/>
      <color rgb="FFFF0000"/>
      <name val="Arial"/>
    </font>
    <font>
      <b/>
      <sz val="20.0"/>
      <color rgb="FFFF0000"/>
      <name val="Calibri"/>
    </font>
    <font>
      <sz val="11.0"/>
      <color rgb="FFD8D8D8"/>
      <name val="Calibri"/>
    </font>
    <font>
      <sz val="10.0"/>
      <color theme="1"/>
      <name val="Calibri"/>
    </font>
    <font>
      <sz val="10.0"/>
      <color theme="0"/>
      <name val="Calibri"/>
    </font>
    <font>
      <b/>
      <sz val="16.0"/>
      <color theme="1"/>
      <name val="Calibri"/>
    </font>
    <font>
      <i/>
      <sz val="11.0"/>
      <color theme="1"/>
      <name val="Calibri"/>
    </font>
    <font>
      <i/>
      <sz val="11.0"/>
      <color rgb="FFFF0000"/>
      <name val="Calibri"/>
    </font>
    <font>
      <b/>
      <sz val="18.0"/>
      <color theme="1"/>
      <name val="Calibri"/>
    </font>
    <font>
      <b/>
      <sz val="11.0"/>
      <color theme="1"/>
      <name val="Arial"/>
    </font>
    <font>
      <i/>
      <sz val="12.0"/>
      <color theme="1"/>
      <name val="Calibri"/>
    </font>
    <font>
      <b/>
      <i/>
      <sz val="12.0"/>
      <color theme="1"/>
      <name val="Calibri"/>
    </font>
    <font>
      <b/>
      <sz val="12.0"/>
      <color rgb="FFFF0000"/>
      <name val="Calibri"/>
    </font>
    <font>
      <b/>
      <sz val="20.0"/>
      <color rgb="FFFF0000"/>
      <name val="Arial"/>
    </font>
  </fonts>
  <fills count="6">
    <fill>
      <patternFill patternType="none"/>
    </fill>
    <fill>
      <patternFill patternType="lightGray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BFBFBF"/>
        <bgColor rgb="FFBFBFBF"/>
      </patternFill>
    </fill>
  </fills>
  <borders count="96">
    <border/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right style="thin">
        <color rgb="FF000000"/>
      </right>
      <top style="medium">
        <color rgb="FF000000"/>
      </top>
    </border>
    <border>
      <right style="thin">
        <color rgb="FF000000"/>
      </right>
      <bottom style="medium">
        <color rgb="FF000000"/>
      </bottom>
    </border>
    <border>
      <right style="thin">
        <color rgb="FF000000"/>
      </right>
    </border>
    <border>
      <left/>
      <right/>
      <top/>
      <bottom/>
    </border>
    <border>
      <left style="thin">
        <color rgb="FF000000"/>
      </left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medium">
        <color rgb="FF000000"/>
      </right>
      <top/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thin">
        <color rgb="FF000000"/>
      </left>
      <bottom style="thin">
        <color rgb="FF000000"/>
      </bottom>
    </border>
    <border>
      <left/>
      <right style="medium">
        <color rgb="FF000000"/>
      </right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lef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medium">
        <color rgb="FF000000"/>
      </top>
      <bottom/>
    </border>
    <border>
      <left style="thin">
        <color rgb="FF000000"/>
      </left>
      <right/>
      <top/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/>
      <bottom style="medium">
        <color rgb="FF000000"/>
      </bottom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bottom style="thin">
        <color rgb="FF000000"/>
      </bottom>
    </border>
    <border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/>
      <top style="medium">
        <color rgb="FF000000"/>
      </top>
      <bottom/>
    </border>
    <border>
      <left style="thin">
        <color rgb="FF000000"/>
      </left>
      <top style="thin">
        <color rgb="FF000000"/>
      </top>
    </border>
    <border>
      <left style="medium">
        <color rgb="FF000000"/>
      </left>
      <right/>
      <top/>
      <bottom/>
    </border>
    <border>
      <left style="medium">
        <color rgb="FF000000"/>
      </left>
      <right/>
      <top/>
      <bottom style="medium">
        <color rgb="FF000000"/>
      </bottom>
    </border>
    <border>
      <right style="medium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</border>
    <border>
      <left style="thin">
        <color rgb="FF000000"/>
      </left>
      <top style="medium">
        <color rgb="FF000000"/>
      </top>
    </border>
    <border>
      <left style="thin">
        <color rgb="FF000000"/>
      </left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  <bottom style="medium">
        <color rgb="FF000000"/>
      </bottom>
    </border>
  </borders>
  <cellStyleXfs count="1">
    <xf borderId="0" fillId="0" fontId="0" numFmtId="0" applyAlignment="1" applyFont="1"/>
  </cellStyleXfs>
  <cellXfs count="397">
    <xf borderId="0" fillId="0" fontId="0" numFmtId="0" xfId="0" applyAlignment="1" applyFont="1">
      <alignment readingOrder="0" shrinkToFit="0" vertical="bottom" wrapText="0"/>
    </xf>
    <xf borderId="1" fillId="0" fontId="1" numFmtId="0" xfId="0" applyBorder="1" applyFont="1"/>
    <xf borderId="2" fillId="0" fontId="1" numFmtId="0" xfId="0" applyBorder="1" applyFont="1"/>
    <xf borderId="3" fillId="0" fontId="2" numFmtId="0" xfId="0" applyBorder="1" applyFont="1"/>
    <xf borderId="4" fillId="0" fontId="2" numFmtId="0" xfId="0" applyAlignment="1" applyBorder="1" applyFont="1">
      <alignment horizontal="center"/>
    </xf>
    <xf borderId="5" fillId="0" fontId="3" numFmtId="0" xfId="0" applyBorder="1" applyFont="1"/>
    <xf borderId="6" fillId="0" fontId="3" numFmtId="0" xfId="0" applyBorder="1" applyFont="1"/>
    <xf borderId="0" fillId="0" fontId="1" numFmtId="0" xfId="0" applyFont="1"/>
    <xf borderId="7" fillId="0" fontId="1" numFmtId="0" xfId="0" applyBorder="1" applyFont="1"/>
    <xf borderId="8" fillId="0" fontId="1" numFmtId="0" xfId="0" applyBorder="1" applyFont="1"/>
    <xf borderId="9" fillId="0" fontId="1" numFmtId="0" xfId="0" applyAlignment="1" applyBorder="1" applyFont="1">
      <alignment horizontal="left"/>
    </xf>
    <xf borderId="10" fillId="0" fontId="3" numFmtId="0" xfId="0" applyBorder="1" applyFont="1"/>
    <xf borderId="11" fillId="0" fontId="3" numFmtId="0" xfId="0" applyBorder="1" applyFont="1"/>
    <xf borderId="12" fillId="0" fontId="1" numFmtId="0" xfId="0" applyBorder="1" applyFont="1"/>
    <xf borderId="8" fillId="0" fontId="1" numFmtId="49" xfId="0" applyBorder="1" applyFont="1" applyNumberFormat="1"/>
    <xf borderId="8" fillId="0" fontId="4" numFmtId="0" xfId="0" applyBorder="1" applyFont="1"/>
    <xf borderId="9" fillId="0" fontId="1" numFmtId="0" xfId="0" applyBorder="1" applyFont="1"/>
    <xf borderId="10" fillId="0" fontId="2" numFmtId="0" xfId="0" applyBorder="1" applyFont="1"/>
    <xf borderId="10" fillId="0" fontId="1" numFmtId="0" xfId="0" applyBorder="1" applyFont="1"/>
    <xf borderId="11" fillId="0" fontId="1" numFmtId="0" xfId="0" applyBorder="1" applyFont="1"/>
    <xf borderId="7" fillId="0" fontId="5" numFmtId="0" xfId="0" applyAlignment="1" applyBorder="1" applyFont="1">
      <alignment horizontal="center" vertical="center"/>
    </xf>
    <xf borderId="13" fillId="0" fontId="3" numFmtId="0" xfId="0" applyBorder="1" applyFont="1"/>
    <xf borderId="14" fillId="0" fontId="5" numFmtId="0" xfId="0" applyAlignment="1" applyBorder="1" applyFont="1">
      <alignment horizontal="center" vertical="center"/>
    </xf>
    <xf borderId="15" fillId="0" fontId="3" numFmtId="0" xfId="0" applyBorder="1" applyFont="1"/>
    <xf borderId="16" fillId="0" fontId="3" numFmtId="0" xfId="0" applyBorder="1" applyFont="1"/>
    <xf borderId="0" fillId="0" fontId="5" numFmtId="0" xfId="0" applyAlignment="1" applyFont="1">
      <alignment vertical="center"/>
    </xf>
    <xf borderId="17" fillId="0" fontId="6" numFmtId="0" xfId="0" applyAlignment="1" applyBorder="1" applyFont="1">
      <alignment horizontal="left"/>
    </xf>
    <xf borderId="18" fillId="0" fontId="3" numFmtId="0" xfId="0" applyBorder="1" applyFont="1"/>
    <xf borderId="19" fillId="0" fontId="3" numFmtId="0" xfId="0" applyBorder="1" applyFont="1"/>
    <xf borderId="0" fillId="0" fontId="7" numFmtId="0" xfId="0" applyFont="1"/>
    <xf borderId="0" fillId="0" fontId="6" numFmtId="0" xfId="0" applyAlignment="1" applyFont="1">
      <alignment horizontal="left"/>
    </xf>
    <xf borderId="0" fillId="0" fontId="8" numFmtId="0" xfId="0" applyAlignment="1" applyFont="1">
      <alignment horizontal="center" vertical="center"/>
    </xf>
    <xf borderId="18" fillId="0" fontId="6" numFmtId="0" xfId="0" applyAlignment="1" applyBorder="1" applyFont="1">
      <alignment horizontal="left"/>
    </xf>
    <xf borderId="19" fillId="0" fontId="6" numFmtId="0" xfId="0" applyAlignment="1" applyBorder="1" applyFont="1">
      <alignment horizontal="left"/>
    </xf>
    <xf borderId="0" fillId="0" fontId="6" numFmtId="0" xfId="0" applyFont="1"/>
    <xf borderId="0" fillId="0" fontId="1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10" numFmtId="0" xfId="0" applyFont="1"/>
    <xf borderId="0" fillId="0" fontId="11" numFmtId="0" xfId="0" applyFont="1"/>
    <xf borderId="0" fillId="0" fontId="4" numFmtId="0" xfId="0" applyAlignment="1" applyFont="1">
      <alignment horizontal="center" shrinkToFit="0" vertical="center" wrapText="1"/>
    </xf>
    <xf borderId="0" fillId="0" fontId="4" numFmtId="0" xfId="0" applyAlignment="1" applyFont="1">
      <alignment horizontal="left" shrinkToFit="0" vertical="center" wrapText="1"/>
    </xf>
    <xf borderId="0" fillId="0" fontId="12" numFmtId="0" xfId="0" applyAlignment="1" applyFont="1">
      <alignment horizontal="left" vertical="center"/>
    </xf>
    <xf borderId="0" fillId="0" fontId="13" numFmtId="0" xfId="0" applyAlignment="1" applyFont="1">
      <alignment horizontal="left" vertical="center"/>
    </xf>
    <xf borderId="9" fillId="0" fontId="4" numFmtId="0" xfId="0" applyAlignment="1" applyBorder="1" applyFont="1">
      <alignment horizontal="center" shrinkToFit="0" vertical="center" wrapText="1"/>
    </xf>
    <xf borderId="20" fillId="0" fontId="3" numFmtId="0" xfId="0" applyBorder="1" applyFont="1"/>
    <xf borderId="0" fillId="0" fontId="4" numFmtId="0" xfId="0" applyAlignment="1" applyFont="1">
      <alignment shrinkToFit="0" vertical="center" wrapText="1"/>
    </xf>
    <xf borderId="0" fillId="0" fontId="14" numFmtId="0" xfId="0" applyFont="1"/>
    <xf borderId="17" fillId="0" fontId="15" numFmtId="0" xfId="0" applyAlignment="1" applyBorder="1" applyFont="1">
      <alignment horizontal="center" shrinkToFit="0" vertical="center" wrapText="1"/>
    </xf>
    <xf borderId="21" fillId="0" fontId="3" numFmtId="0" xfId="0" applyBorder="1" applyFont="1"/>
    <xf borderId="18" fillId="0" fontId="16" numFmtId="0" xfId="0" applyAlignment="1" applyBorder="1" applyFont="1">
      <alignment horizontal="center" shrinkToFit="0" vertical="center" wrapText="1"/>
    </xf>
    <xf borderId="18" fillId="0" fontId="17" numFmtId="0" xfId="0" applyAlignment="1" applyBorder="1" applyFont="1">
      <alignment vertical="center"/>
    </xf>
    <xf borderId="18" fillId="0" fontId="17" numFmtId="0" xfId="0" applyAlignment="1" applyBorder="1" applyFont="1">
      <alignment horizontal="right" vertical="center"/>
    </xf>
    <xf borderId="18" fillId="0" fontId="18" numFmtId="9" xfId="0" applyAlignment="1" applyBorder="1" applyFont="1" applyNumberFormat="1">
      <alignment shrinkToFit="0" vertical="center" wrapText="1"/>
    </xf>
    <xf borderId="19" fillId="0" fontId="16" numFmtId="0" xfId="0" applyAlignment="1" applyBorder="1" applyFont="1">
      <alignment horizontal="center" shrinkToFit="0" vertical="center" wrapText="1"/>
    </xf>
    <xf borderId="22" fillId="0" fontId="19" numFmtId="0" xfId="0" applyAlignment="1" applyBorder="1" applyFont="1">
      <alignment horizontal="center" shrinkToFit="0" vertical="center" wrapText="1"/>
    </xf>
    <xf borderId="23" fillId="0" fontId="19" numFmtId="0" xfId="0" applyAlignment="1" applyBorder="1" applyFont="1">
      <alignment horizontal="center" shrinkToFit="0" vertical="center" wrapText="1"/>
    </xf>
    <xf borderId="24" fillId="0" fontId="16" numFmtId="0" xfId="0" applyAlignment="1" applyBorder="1" applyFont="1">
      <alignment horizontal="center" shrinkToFit="0" vertical="center" wrapText="1"/>
    </xf>
    <xf borderId="25" fillId="0" fontId="16" numFmtId="0" xfId="0" applyAlignment="1" applyBorder="1" applyFont="1">
      <alignment horizontal="center" shrinkToFit="0" vertical="center" wrapText="1"/>
    </xf>
    <xf borderId="26" fillId="0" fontId="16" numFmtId="0" xfId="0" applyAlignment="1" applyBorder="1" applyFont="1">
      <alignment horizontal="center" shrinkToFit="0" vertical="center" wrapText="1"/>
    </xf>
    <xf borderId="27" fillId="0" fontId="16" numFmtId="0" xfId="0" applyAlignment="1" applyBorder="1" applyFont="1">
      <alignment horizontal="center" shrinkToFit="0" vertical="center" wrapText="1"/>
    </xf>
    <xf borderId="28" fillId="0" fontId="16" numFmtId="0" xfId="0" applyAlignment="1" applyBorder="1" applyFont="1">
      <alignment horizontal="center" shrinkToFit="0" vertical="center" wrapText="1"/>
    </xf>
    <xf borderId="29" fillId="0" fontId="19" numFmtId="0" xfId="0" applyAlignment="1" applyBorder="1" applyFont="1">
      <alignment horizontal="center" shrinkToFit="0" vertical="center" wrapText="1"/>
    </xf>
    <xf borderId="4" fillId="0" fontId="16" numFmtId="0" xfId="0" applyAlignment="1" applyBorder="1" applyFont="1">
      <alignment horizontal="center" shrinkToFit="0" vertical="center" wrapText="1"/>
    </xf>
    <xf borderId="30" fillId="0" fontId="3" numFmtId="0" xfId="0" applyBorder="1" applyFont="1"/>
    <xf borderId="30" fillId="0" fontId="2" numFmtId="1" xfId="0" applyAlignment="1" applyBorder="1" applyFont="1" applyNumberFormat="1">
      <alignment horizontal="center"/>
    </xf>
    <xf borderId="6" fillId="0" fontId="2" numFmtId="1" xfId="0" applyAlignment="1" applyBorder="1" applyFont="1" applyNumberFormat="1">
      <alignment horizontal="center"/>
    </xf>
    <xf borderId="0" fillId="0" fontId="14" numFmtId="1" xfId="0" applyAlignment="1" applyFont="1" applyNumberFormat="1">
      <alignment horizontal="center"/>
    </xf>
    <xf borderId="31" fillId="0" fontId="3" numFmtId="0" xfId="0" applyBorder="1" applyFont="1"/>
    <xf borderId="32" fillId="0" fontId="3" numFmtId="0" xfId="0" applyBorder="1" applyFont="1"/>
    <xf borderId="33" fillId="2" fontId="19" numFmtId="0" xfId="0" applyAlignment="1" applyBorder="1" applyFill="1" applyFont="1">
      <alignment horizontal="center" shrinkToFit="0" vertical="center" wrapText="1"/>
    </xf>
    <xf borderId="34" fillId="0" fontId="3" numFmtId="0" xfId="0" applyBorder="1" applyFont="1"/>
    <xf borderId="35" fillId="2" fontId="1" numFmtId="1" xfId="0" applyAlignment="1" applyBorder="1" applyFont="1" applyNumberFormat="1">
      <alignment horizontal="center"/>
    </xf>
    <xf borderId="36" fillId="2" fontId="1" numFmtId="1" xfId="0" applyAlignment="1" applyBorder="1" applyFont="1" applyNumberFormat="1">
      <alignment horizontal="center"/>
    </xf>
    <xf borderId="22" fillId="0" fontId="3" numFmtId="0" xfId="0" applyBorder="1" applyFont="1"/>
    <xf borderId="23" fillId="0" fontId="3" numFmtId="0" xfId="0" applyBorder="1" applyFont="1"/>
    <xf borderId="0" fillId="0" fontId="20" numFmtId="0" xfId="0" applyFont="1"/>
    <xf borderId="37" fillId="0" fontId="19" numFmtId="0" xfId="0" applyAlignment="1" applyBorder="1" applyFont="1">
      <alignment horizontal="center" shrinkToFit="0" vertical="center" wrapText="1"/>
    </xf>
    <xf borderId="30" fillId="0" fontId="19" numFmtId="0" xfId="0" applyAlignment="1" applyBorder="1" applyFont="1">
      <alignment horizontal="center" shrinkToFit="0" vertical="center" wrapText="1"/>
    </xf>
    <xf borderId="3" fillId="0" fontId="19" numFmtId="0" xfId="0" applyAlignment="1" applyBorder="1" applyFont="1">
      <alignment horizontal="center" shrinkToFit="0" vertical="center" wrapText="1"/>
    </xf>
    <xf borderId="6" fillId="0" fontId="19" numFmtId="0" xfId="0" applyAlignment="1" applyBorder="1" applyFont="1">
      <alignment horizontal="center" shrinkToFit="0" vertical="center" wrapText="1"/>
    </xf>
    <xf borderId="38" fillId="0" fontId="19" numFmtId="0" xfId="0" applyAlignment="1" applyBorder="1" applyFont="1">
      <alignment horizontal="center" shrinkToFit="0" vertical="center" wrapText="1"/>
    </xf>
    <xf borderId="8" fillId="0" fontId="1" numFmtId="0" xfId="0" applyAlignment="1" applyBorder="1" applyFont="1">
      <alignment horizontal="center"/>
    </xf>
    <xf borderId="12" fillId="0" fontId="1" numFmtId="0" xfId="0" applyAlignment="1" applyBorder="1" applyFont="1">
      <alignment horizontal="center"/>
    </xf>
    <xf borderId="9" fillId="0" fontId="1" numFmtId="0" xfId="0" applyAlignment="1" applyBorder="1" applyFont="1">
      <alignment horizontal="center"/>
    </xf>
    <xf borderId="39" fillId="0" fontId="19" numFmtId="0" xfId="0" applyAlignment="1" applyBorder="1" applyFont="1">
      <alignment horizontal="center" shrinkToFit="0" vertical="center" wrapText="1"/>
    </xf>
    <xf borderId="40" fillId="0" fontId="1" numFmtId="0" xfId="0" applyAlignment="1" applyBorder="1" applyFont="1">
      <alignment horizontal="center" shrinkToFit="0" vertical="center" wrapText="1"/>
    </xf>
    <xf borderId="33" fillId="0" fontId="1" numFmtId="0" xfId="0" applyAlignment="1" applyBorder="1" applyFont="1">
      <alignment horizontal="center" shrinkToFit="0" vertical="center" wrapText="1"/>
    </xf>
    <xf borderId="41" fillId="0" fontId="3" numFmtId="0" xfId="0" applyBorder="1" applyFont="1"/>
    <xf borderId="42" fillId="0" fontId="3" numFmtId="0" xfId="0" applyBorder="1" applyFont="1"/>
    <xf borderId="28" fillId="0" fontId="19" numFmtId="0" xfId="0" applyAlignment="1" applyBorder="1" applyFont="1">
      <alignment horizontal="center" shrinkToFit="0" vertical="center" wrapText="1"/>
    </xf>
    <xf borderId="29" fillId="0" fontId="1" numFmtId="0" xfId="0" applyAlignment="1" applyBorder="1" applyFont="1">
      <alignment horizontal="center" vertical="center"/>
    </xf>
    <xf borderId="3" fillId="0" fontId="1" numFmtId="0" xfId="0" applyAlignment="1" applyBorder="1" applyFont="1">
      <alignment horizontal="left"/>
    </xf>
    <xf borderId="3" fillId="0" fontId="1" numFmtId="0" xfId="0" applyAlignment="1" applyBorder="1" applyFont="1">
      <alignment horizontal="center"/>
    </xf>
    <xf borderId="43" fillId="0" fontId="1" numFmtId="0" xfId="0" applyAlignment="1" applyBorder="1" applyFont="1">
      <alignment horizontal="center"/>
    </xf>
    <xf borderId="23" fillId="0" fontId="1" numFmtId="0" xfId="0" applyAlignment="1" applyBorder="1" applyFont="1">
      <alignment horizontal="left"/>
    </xf>
    <xf borderId="15" fillId="0" fontId="1" numFmtId="0" xfId="0" applyAlignment="1" applyBorder="1" applyFont="1">
      <alignment horizontal="center"/>
    </xf>
    <xf borderId="40" fillId="0" fontId="1" numFmtId="0" xfId="0" applyAlignment="1" applyBorder="1" applyFont="1">
      <alignment horizontal="center"/>
    </xf>
    <xf borderId="44" fillId="0" fontId="1" numFmtId="0" xfId="0" applyAlignment="1" applyBorder="1" applyFont="1">
      <alignment horizontal="center"/>
    </xf>
    <xf borderId="31" fillId="0" fontId="19" numFmtId="0" xfId="0" applyAlignment="1" applyBorder="1" applyFont="1">
      <alignment horizontal="center" shrinkToFit="0" vertical="center" wrapText="1"/>
    </xf>
    <xf borderId="32" fillId="0" fontId="1" numFmtId="0" xfId="0" applyAlignment="1" applyBorder="1" applyFont="1">
      <alignment horizontal="center" vertical="center"/>
    </xf>
    <xf borderId="26" fillId="0" fontId="1" numFmtId="0" xfId="0" applyAlignment="1" applyBorder="1" applyFont="1">
      <alignment horizontal="left"/>
    </xf>
    <xf borderId="26" fillId="0" fontId="1" numFmtId="0" xfId="0" applyAlignment="1" applyBorder="1" applyFont="1">
      <alignment horizontal="center"/>
    </xf>
    <xf borderId="45" fillId="0" fontId="1" numFmtId="0" xfId="0" applyAlignment="1" applyBorder="1" applyFont="1">
      <alignment horizontal="center"/>
    </xf>
    <xf borderId="32" fillId="0" fontId="1" numFmtId="0" xfId="0" applyAlignment="1" applyBorder="1" applyFont="1">
      <alignment horizontal="left"/>
    </xf>
    <xf borderId="46" fillId="0" fontId="1" numFmtId="0" xfId="0" applyAlignment="1" applyBorder="1" applyFont="1">
      <alignment horizontal="center"/>
    </xf>
    <xf borderId="47" fillId="0" fontId="1" numFmtId="0" xfId="0" applyAlignment="1" applyBorder="1" applyFont="1">
      <alignment horizontal="center"/>
    </xf>
    <xf borderId="48" fillId="0" fontId="1" numFmtId="0" xfId="0" applyAlignment="1" applyBorder="1" applyFont="1">
      <alignment horizontal="center" vertical="center"/>
    </xf>
    <xf borderId="49" fillId="0" fontId="3" numFmtId="0" xfId="0" applyBorder="1" applyFont="1"/>
    <xf borderId="50" fillId="0" fontId="1" numFmtId="0" xfId="0" applyAlignment="1" applyBorder="1" applyFont="1">
      <alignment horizontal="center" vertical="center"/>
    </xf>
    <xf borderId="9" fillId="0" fontId="4" numFmtId="0" xfId="0" applyAlignment="1" applyBorder="1" applyFont="1">
      <alignment shrinkToFit="0" vertical="center" wrapText="1"/>
    </xf>
    <xf borderId="50" fillId="0" fontId="4" numFmtId="0" xfId="0" applyAlignment="1" applyBorder="1" applyFont="1">
      <alignment horizontal="center" shrinkToFit="0" vertical="center" wrapText="1"/>
    </xf>
    <xf borderId="17" fillId="0" fontId="15" numFmtId="0" xfId="0" applyAlignment="1" applyBorder="1" applyFont="1">
      <alignment horizontal="center" vertical="center"/>
    </xf>
    <xf borderId="24" fillId="0" fontId="17" numFmtId="0" xfId="0" applyBorder="1" applyFont="1"/>
    <xf borderId="18" fillId="0" fontId="17" numFmtId="0" xfId="0" applyBorder="1" applyFont="1"/>
    <xf borderId="18" fillId="0" fontId="18" numFmtId="9" xfId="0" applyAlignment="1" applyBorder="1" applyFont="1" applyNumberFormat="1">
      <alignment horizontal="center" shrinkToFit="0" vertical="center" wrapText="1"/>
    </xf>
    <xf borderId="18" fillId="0" fontId="16" numFmtId="0" xfId="0" applyAlignment="1" applyBorder="1" applyFont="1">
      <alignment shrinkToFit="0" vertical="center" wrapText="1"/>
    </xf>
    <xf borderId="19" fillId="0" fontId="16" numFmtId="0" xfId="0" applyAlignment="1" applyBorder="1" applyFont="1">
      <alignment shrinkToFit="0" vertical="center" wrapText="1"/>
    </xf>
    <xf borderId="51" fillId="3" fontId="14" numFmtId="0" xfId="0" applyBorder="1" applyFill="1" applyFont="1"/>
    <xf borderId="52" fillId="0" fontId="19" numFmtId="0" xfId="0" applyAlignment="1" applyBorder="1" applyFont="1">
      <alignment shrinkToFit="0" vertical="center" wrapText="1"/>
    </xf>
    <xf borderId="0" fillId="0" fontId="16" numFmtId="0" xfId="0" applyAlignment="1" applyFont="1">
      <alignment shrinkToFit="0" vertical="center" wrapText="1"/>
    </xf>
    <xf borderId="3" fillId="0" fontId="16" numFmtId="0" xfId="0" applyAlignment="1" applyBorder="1" applyFont="1">
      <alignment horizontal="center" shrinkToFit="0" vertical="center" wrapText="1"/>
    </xf>
    <xf borderId="0" fillId="0" fontId="2" numFmtId="1" xfId="0" applyAlignment="1" applyFont="1" applyNumberFormat="1">
      <alignment horizontal="center"/>
    </xf>
    <xf borderId="53" fillId="4" fontId="19" numFmtId="0" xfId="0" applyAlignment="1" applyBorder="1" applyFill="1" applyFont="1">
      <alignment shrinkToFit="0" vertical="center" wrapText="1"/>
    </xf>
    <xf borderId="35" fillId="4" fontId="1" numFmtId="1" xfId="0" applyAlignment="1" applyBorder="1" applyFont="1" applyNumberFormat="1">
      <alignment horizontal="center"/>
    </xf>
    <xf borderId="36" fillId="4" fontId="1" numFmtId="1" xfId="0" applyAlignment="1" applyBorder="1" applyFont="1" applyNumberFormat="1">
      <alignment horizontal="center"/>
    </xf>
    <xf borderId="0" fillId="0" fontId="1" numFmtId="1" xfId="0" applyFont="1" applyNumberFormat="1"/>
    <xf borderId="32" fillId="0" fontId="19" numFmtId="0" xfId="0" applyAlignment="1" applyBorder="1" applyFont="1">
      <alignment horizontal="center" shrinkToFit="0" vertical="center" wrapText="1"/>
    </xf>
    <xf borderId="0" fillId="0" fontId="2" numFmtId="0" xfId="0" applyFont="1"/>
    <xf borderId="38" fillId="0" fontId="1" numFmtId="0" xfId="0" applyAlignment="1" applyBorder="1" applyFont="1">
      <alignment horizontal="center" shrinkToFit="0" wrapText="1"/>
    </xf>
    <xf borderId="10" fillId="0" fontId="1" numFmtId="0" xfId="0" applyAlignment="1" applyBorder="1" applyFont="1">
      <alignment horizontal="center"/>
    </xf>
    <xf borderId="0" fillId="0" fontId="1" numFmtId="0" xfId="0" applyAlignment="1" applyFont="1">
      <alignment vertical="center"/>
    </xf>
    <xf borderId="51" fillId="3" fontId="1" numFmtId="0" xfId="0" applyBorder="1" applyFont="1"/>
    <xf borderId="1" fillId="0" fontId="19" numFmtId="0" xfId="0" applyAlignment="1" applyBorder="1" applyFont="1">
      <alignment horizontal="center" shrinkToFit="0" vertical="center" wrapText="1"/>
    </xf>
    <xf borderId="14" fillId="0" fontId="3" numFmtId="0" xfId="0" applyBorder="1" applyFont="1"/>
    <xf borderId="7" fillId="0" fontId="19" numFmtId="0" xfId="0" applyAlignment="1" applyBorder="1" applyFont="1">
      <alignment horizontal="center" shrinkToFit="0" vertical="center" wrapText="1"/>
    </xf>
    <xf borderId="7" fillId="0" fontId="3" numFmtId="0" xfId="0" applyBorder="1" applyFont="1"/>
    <xf borderId="31" fillId="0" fontId="16" numFmtId="0" xfId="0" applyAlignment="1" applyBorder="1" applyFont="1">
      <alignment horizontal="center" shrinkToFit="0" vertical="center" wrapText="1"/>
    </xf>
    <xf borderId="3" fillId="0" fontId="1" numFmtId="164" xfId="0" applyAlignment="1" applyBorder="1" applyFont="1" applyNumberFormat="1">
      <alignment horizontal="center"/>
    </xf>
    <xf borderId="43" fillId="0" fontId="1" numFmtId="164" xfId="0" applyAlignment="1" applyBorder="1" applyFont="1" applyNumberFormat="1">
      <alignment horizontal="center"/>
    </xf>
    <xf borderId="26" fillId="0" fontId="1" numFmtId="164" xfId="0" applyAlignment="1" applyBorder="1" applyFont="1" applyNumberFormat="1">
      <alignment horizontal="center"/>
    </xf>
    <xf borderId="45" fillId="0" fontId="1" numFmtId="164" xfId="0" applyAlignment="1" applyBorder="1" applyFont="1" applyNumberFormat="1">
      <alignment horizontal="center"/>
    </xf>
    <xf borderId="8" fillId="0" fontId="1" numFmtId="164" xfId="0" applyAlignment="1" applyBorder="1" applyFont="1" applyNumberFormat="1">
      <alignment horizontal="center"/>
    </xf>
    <xf borderId="12" fillId="0" fontId="1" numFmtId="164" xfId="0" applyAlignment="1" applyBorder="1" applyFont="1" applyNumberFormat="1">
      <alignment horizontal="center"/>
    </xf>
    <xf borderId="50" fillId="0" fontId="3" numFmtId="0" xfId="0" applyBorder="1" applyFont="1"/>
    <xf borderId="54" fillId="0" fontId="19" numFmtId="0" xfId="0" applyAlignment="1" applyBorder="1" applyFont="1">
      <alignment horizontal="center" shrinkToFit="0" vertical="center" wrapText="1"/>
    </xf>
    <xf borderId="55" fillId="0" fontId="19" numFmtId="0" xfId="0" applyAlignment="1" applyBorder="1" applyFont="1">
      <alignment horizontal="center" shrinkToFit="0" vertical="center" wrapText="1"/>
    </xf>
    <xf borderId="24" fillId="0" fontId="19" numFmtId="0" xfId="0" applyAlignment="1" applyBorder="1" applyFont="1">
      <alignment shrinkToFit="0" vertical="center" wrapText="1"/>
    </xf>
    <xf borderId="6" fillId="0" fontId="16" numFmtId="0" xfId="0" applyAlignment="1" applyBorder="1" applyFont="1">
      <alignment horizontal="center" shrinkToFit="0" vertical="center" wrapText="1"/>
    </xf>
    <xf borderId="3" fillId="0" fontId="1" numFmtId="2" xfId="0" applyAlignment="1" applyBorder="1" applyFont="1" applyNumberFormat="1">
      <alignment horizontal="center"/>
    </xf>
    <xf borderId="43" fillId="0" fontId="1" numFmtId="2" xfId="0" applyAlignment="1" applyBorder="1" applyFont="1" applyNumberFormat="1">
      <alignment horizontal="center"/>
    </xf>
    <xf borderId="8" fillId="0" fontId="1" numFmtId="2" xfId="0" applyAlignment="1" applyBorder="1" applyFont="1" applyNumberFormat="1">
      <alignment horizontal="center"/>
    </xf>
    <xf borderId="12" fillId="0" fontId="1" numFmtId="2" xfId="0" applyAlignment="1" applyBorder="1" applyFont="1" applyNumberFormat="1">
      <alignment horizontal="center"/>
    </xf>
    <xf borderId="40" fillId="0" fontId="1" numFmtId="2" xfId="0" applyAlignment="1" applyBorder="1" applyFont="1" applyNumberFormat="1">
      <alignment horizontal="center"/>
    </xf>
    <xf borderId="44" fillId="0" fontId="1" numFmtId="2" xfId="0" applyAlignment="1" applyBorder="1" applyFont="1" applyNumberFormat="1">
      <alignment horizontal="center"/>
    </xf>
    <xf borderId="26" fillId="0" fontId="1" numFmtId="2" xfId="0" applyAlignment="1" applyBorder="1" applyFont="1" applyNumberFormat="1">
      <alignment horizontal="center"/>
    </xf>
    <xf borderId="45" fillId="0" fontId="1" numFmtId="2" xfId="0" applyAlignment="1" applyBorder="1" applyFont="1" applyNumberFormat="1">
      <alignment horizontal="center"/>
    </xf>
    <xf borderId="46" fillId="0" fontId="1" numFmtId="2" xfId="0" applyAlignment="1" applyBorder="1" applyFont="1" applyNumberFormat="1">
      <alignment horizontal="center"/>
    </xf>
    <xf borderId="47" fillId="0" fontId="1" numFmtId="2" xfId="0" applyAlignment="1" applyBorder="1" applyFont="1" applyNumberFormat="1">
      <alignment horizontal="center"/>
    </xf>
    <xf borderId="0" fillId="0" fontId="21" numFmtId="0" xfId="0" applyFont="1"/>
    <xf borderId="0" fillId="0" fontId="17" numFmtId="0" xfId="0" applyAlignment="1" applyFont="1">
      <alignment vertical="center"/>
    </xf>
    <xf borderId="0" fillId="0" fontId="22" numFmtId="0" xfId="0" applyAlignment="1" applyFont="1">
      <alignment vertical="center"/>
    </xf>
    <xf borderId="37" fillId="0" fontId="16" numFmtId="0" xfId="0" applyAlignment="1" applyBorder="1" applyFont="1">
      <alignment horizontal="center" shrinkToFit="0" vertical="center" wrapText="1"/>
    </xf>
    <xf borderId="38" fillId="0" fontId="16" numFmtId="0" xfId="0" applyAlignment="1" applyBorder="1" applyFont="1">
      <alignment horizontal="center" shrinkToFit="0" vertical="center" wrapText="1"/>
    </xf>
    <xf borderId="9" fillId="3" fontId="19" numFmtId="0" xfId="0" applyAlignment="1" applyBorder="1" applyFont="1">
      <alignment horizontal="center" shrinkToFit="0" vertical="center" wrapText="1"/>
    </xf>
    <xf borderId="40" fillId="0" fontId="19" numFmtId="0" xfId="0" applyAlignment="1" applyBorder="1" applyFont="1">
      <alignment horizontal="center" shrinkToFit="0" vertical="center" wrapText="1"/>
    </xf>
    <xf borderId="33" fillId="0" fontId="23" numFmtId="0" xfId="0" applyAlignment="1" applyBorder="1" applyFont="1">
      <alignment shrinkToFit="0" vertical="center" wrapText="1"/>
    </xf>
    <xf borderId="41" fillId="0" fontId="23" numFmtId="0" xfId="0" applyAlignment="1" applyBorder="1" applyFont="1">
      <alignment shrinkToFit="0" vertical="center" wrapText="1"/>
    </xf>
    <xf borderId="15" fillId="0" fontId="23" numFmtId="0" xfId="0" applyAlignment="1" applyBorder="1" applyFont="1">
      <alignment shrinkToFit="0" vertical="center" wrapText="1"/>
    </xf>
    <xf borderId="15" fillId="0" fontId="24" numFmtId="9" xfId="0" applyAlignment="1" applyBorder="1" applyFont="1" applyNumberFormat="1">
      <alignment horizontal="left" shrinkToFit="0" vertical="center" wrapText="1"/>
    </xf>
    <xf borderId="15" fillId="0" fontId="17" numFmtId="0" xfId="0" applyAlignment="1" applyBorder="1" applyFont="1">
      <alignment horizontal="right" vertical="center"/>
    </xf>
    <xf borderId="15" fillId="0" fontId="25" numFmtId="9" xfId="0" applyAlignment="1" applyBorder="1" applyFont="1" applyNumberFormat="1">
      <alignment horizontal="left" shrinkToFit="0" vertical="center" wrapText="1"/>
    </xf>
    <xf borderId="15" fillId="0" fontId="16" numFmtId="0" xfId="0" applyAlignment="1" applyBorder="1" applyFont="1">
      <alignment horizontal="center" shrinkToFit="0" vertical="center" wrapText="1"/>
    </xf>
    <xf borderId="16" fillId="0" fontId="16" numFmtId="0" xfId="0" applyAlignment="1" applyBorder="1" applyFont="1">
      <alignment shrinkToFit="0" vertical="center" wrapText="1"/>
    </xf>
    <xf borderId="56" fillId="2" fontId="19" numFmtId="0" xfId="0" applyAlignment="1" applyBorder="1" applyFont="1">
      <alignment horizontal="center" shrinkToFit="0" vertical="center" wrapText="1"/>
    </xf>
    <xf borderId="57" fillId="0" fontId="3" numFmtId="0" xfId="0" applyBorder="1" applyFont="1"/>
    <xf borderId="58" fillId="2" fontId="1" numFmtId="1" xfId="0" applyAlignment="1" applyBorder="1" applyFont="1" applyNumberFormat="1">
      <alignment horizontal="center"/>
    </xf>
    <xf borderId="59" fillId="2" fontId="1" numFmtId="1" xfId="0" applyAlignment="1" applyBorder="1" applyFont="1" applyNumberFormat="1">
      <alignment horizontal="center"/>
    </xf>
    <xf borderId="60" fillId="2" fontId="2" numFmtId="1" xfId="0" applyAlignment="1" applyBorder="1" applyFont="1" applyNumberFormat="1">
      <alignment horizontal="center"/>
    </xf>
    <xf borderId="61" fillId="2" fontId="2" numFmtId="1" xfId="0" applyAlignment="1" applyBorder="1" applyFont="1" applyNumberFormat="1">
      <alignment horizontal="center"/>
    </xf>
    <xf borderId="62" fillId="2" fontId="1" numFmtId="1" xfId="0" applyAlignment="1" applyBorder="1" applyFont="1" applyNumberFormat="1">
      <alignment horizontal="center"/>
    </xf>
    <xf borderId="63" fillId="2" fontId="1" numFmtId="1" xfId="0" applyAlignment="1" applyBorder="1" applyFont="1" applyNumberFormat="1">
      <alignment horizontal="center"/>
    </xf>
    <xf borderId="64" fillId="0" fontId="16" numFmtId="0" xfId="0" applyAlignment="1" applyBorder="1" applyFont="1">
      <alignment horizontal="center" shrinkToFit="0" vertical="center" wrapText="1"/>
    </xf>
    <xf borderId="25" fillId="0" fontId="3" numFmtId="0" xfId="0" applyBorder="1" applyFont="1"/>
    <xf borderId="25" fillId="0" fontId="2" numFmtId="1" xfId="0" applyAlignment="1" applyBorder="1" applyFont="1" applyNumberFormat="1">
      <alignment horizontal="center"/>
    </xf>
    <xf borderId="51" fillId="2" fontId="2" numFmtId="1" xfId="0" applyAlignment="1" applyBorder="1" applyFont="1" applyNumberFormat="1">
      <alignment horizontal="center"/>
    </xf>
    <xf borderId="65" fillId="2" fontId="2" numFmtId="1" xfId="0" applyAlignment="1" applyBorder="1" applyFont="1" applyNumberFormat="1">
      <alignment horizontal="center"/>
    </xf>
    <xf borderId="51" fillId="2" fontId="1" numFmtId="1" xfId="0" applyAlignment="1" applyBorder="1" applyFont="1" applyNumberFormat="1">
      <alignment horizontal="center"/>
    </xf>
    <xf borderId="65" fillId="2" fontId="1" numFmtId="1" xfId="0" applyAlignment="1" applyBorder="1" applyFont="1" applyNumberFormat="1">
      <alignment horizontal="center"/>
    </xf>
    <xf borderId="26" fillId="0" fontId="3" numFmtId="0" xfId="0" applyBorder="1" applyFont="1"/>
    <xf borderId="3" fillId="2" fontId="26" numFmtId="0" xfId="0" applyAlignment="1" applyBorder="1" applyFont="1">
      <alignment horizontal="center"/>
    </xf>
    <xf borderId="43" fillId="2" fontId="26" numFmtId="0" xfId="0" applyAlignment="1" applyBorder="1" applyFont="1">
      <alignment horizontal="center"/>
    </xf>
    <xf borderId="40" fillId="2" fontId="26" numFmtId="0" xfId="0" applyAlignment="1" applyBorder="1" applyFont="1">
      <alignment horizontal="center"/>
    </xf>
    <xf borderId="44" fillId="2" fontId="26" numFmtId="0" xfId="0" applyAlignment="1" applyBorder="1" applyFont="1">
      <alignment horizontal="center"/>
    </xf>
    <xf borderId="66" fillId="2" fontId="26" numFmtId="0" xfId="0" applyAlignment="1" applyBorder="1" applyFont="1">
      <alignment horizontal="center"/>
    </xf>
    <xf borderId="67" fillId="2" fontId="26" numFmtId="0" xfId="0" applyAlignment="1" applyBorder="1" applyFont="1">
      <alignment horizontal="center"/>
    </xf>
    <xf borderId="68" fillId="2" fontId="26" numFmtId="0" xfId="0" applyAlignment="1" applyBorder="1" applyFont="1">
      <alignment horizontal="center"/>
    </xf>
    <xf borderId="69" fillId="2" fontId="26" numFmtId="0" xfId="0" applyAlignment="1" applyBorder="1" applyFont="1">
      <alignment horizontal="center"/>
    </xf>
    <xf borderId="66" fillId="2" fontId="26" numFmtId="0" xfId="0" applyAlignment="1" applyBorder="1" applyFont="1">
      <alignment horizontal="center" shrinkToFit="0" vertical="center" wrapText="1"/>
    </xf>
    <xf borderId="67" fillId="2" fontId="26" numFmtId="0" xfId="0" applyAlignment="1" applyBorder="1" applyFont="1">
      <alignment horizontal="center" shrinkToFit="0" vertical="center" wrapText="1"/>
    </xf>
    <xf borderId="68" fillId="2" fontId="26" numFmtId="0" xfId="0" applyBorder="1" applyFont="1"/>
    <xf borderId="69" fillId="2" fontId="26" numFmtId="0" xfId="0" applyBorder="1" applyFont="1"/>
    <xf borderId="3" fillId="2" fontId="26" numFmtId="0" xfId="0" applyAlignment="1" applyBorder="1" applyFont="1">
      <alignment horizontal="center" shrinkToFit="0" vertical="center" wrapText="1"/>
    </xf>
    <xf borderId="43" fillId="2" fontId="26" numFmtId="0" xfId="0" applyAlignment="1" applyBorder="1" applyFont="1">
      <alignment horizontal="center" shrinkToFit="0" vertical="center" wrapText="1"/>
    </xf>
    <xf borderId="40" fillId="2" fontId="26" numFmtId="0" xfId="0" applyBorder="1" applyFont="1"/>
    <xf borderId="44" fillId="2" fontId="26" numFmtId="0" xfId="0" applyBorder="1" applyFont="1"/>
    <xf borderId="9" fillId="0" fontId="4" numFmtId="0" xfId="0" applyAlignment="1" applyBorder="1" applyFont="1">
      <alignment horizontal="left" shrinkToFit="0" vertical="center" wrapText="1"/>
    </xf>
    <xf borderId="0" fillId="0" fontId="27" numFmtId="0" xfId="0" applyFont="1"/>
    <xf borderId="0" fillId="0" fontId="28" numFmtId="0" xfId="0" applyFont="1"/>
    <xf borderId="70" fillId="0" fontId="19" numFmtId="0" xfId="0" applyAlignment="1" applyBorder="1" applyFont="1">
      <alignment horizontal="center" shrinkToFit="0" vertical="center" wrapText="1"/>
    </xf>
    <xf borderId="71" fillId="3" fontId="19" numFmtId="0" xfId="0" applyAlignment="1" applyBorder="1" applyFont="1">
      <alignment horizontal="center" shrinkToFit="0" vertical="center" wrapText="1"/>
    </xf>
    <xf borderId="52" fillId="0" fontId="17" numFmtId="0" xfId="0" applyAlignment="1" applyBorder="1" applyFont="1">
      <alignment horizontal="right" shrinkToFit="0" vertical="center" wrapText="1"/>
    </xf>
    <xf borderId="18" fillId="0" fontId="25" numFmtId="9" xfId="0" applyAlignment="1" applyBorder="1" applyFont="1" applyNumberFormat="1">
      <alignment shrinkToFit="0" vertical="center" wrapText="1"/>
    </xf>
    <xf borderId="40" fillId="4" fontId="1" numFmtId="1" xfId="0" applyAlignment="1" applyBorder="1" applyFont="1" applyNumberFormat="1">
      <alignment horizontal="center"/>
    </xf>
    <xf borderId="26" fillId="0" fontId="2" numFmtId="1" xfId="0" applyAlignment="1" applyBorder="1" applyFont="1" applyNumberFormat="1">
      <alignment horizontal="center"/>
    </xf>
    <xf borderId="72" fillId="2" fontId="2" numFmtId="1" xfId="0" applyAlignment="1" applyBorder="1" applyFont="1" applyNumberFormat="1">
      <alignment horizontal="center"/>
    </xf>
    <xf borderId="73" fillId="2" fontId="1" numFmtId="1" xfId="0" applyAlignment="1" applyBorder="1" applyFont="1" applyNumberFormat="1">
      <alignment horizontal="center"/>
    </xf>
    <xf borderId="3" fillId="0" fontId="2" numFmtId="1" xfId="0" applyAlignment="1" applyBorder="1" applyFont="1" applyNumberFormat="1">
      <alignment horizontal="center"/>
    </xf>
    <xf borderId="0" fillId="0" fontId="16" numFmtId="0" xfId="0" applyAlignment="1" applyFont="1">
      <alignment horizontal="center" shrinkToFit="0" vertical="center" wrapText="1"/>
    </xf>
    <xf borderId="0" fillId="0" fontId="19" numFmtId="0" xfId="0" applyAlignment="1" applyFont="1">
      <alignment horizontal="center" shrinkToFit="0" vertical="center" wrapText="1"/>
    </xf>
    <xf borderId="0" fillId="0" fontId="19" numFmtId="0" xfId="0" applyAlignment="1" applyFont="1">
      <alignment shrinkToFit="0" vertical="center" wrapText="1"/>
    </xf>
    <xf borderId="0" fillId="0" fontId="1" numFmtId="1" xfId="0" applyAlignment="1" applyFont="1" applyNumberFormat="1">
      <alignment horizontal="center"/>
    </xf>
    <xf borderId="0" fillId="0" fontId="29" numFmtId="0" xfId="0" applyAlignment="1" applyFont="1">
      <alignment horizontal="left" vertical="center"/>
    </xf>
    <xf borderId="23" fillId="0" fontId="16" numFmtId="0" xfId="0" applyAlignment="1" applyBorder="1" applyFont="1">
      <alignment horizontal="center" shrinkToFit="0" vertical="center" wrapText="1"/>
    </xf>
    <xf borderId="16" fillId="0" fontId="16" numFmtId="0" xfId="0" applyAlignment="1" applyBorder="1" applyFont="1">
      <alignment horizontal="center" shrinkToFit="0" vertical="center" wrapText="1"/>
    </xf>
    <xf borderId="43" fillId="5" fontId="1" numFmtId="0" xfId="0" applyAlignment="1" applyBorder="1" applyFill="1" applyFont="1">
      <alignment horizontal="center"/>
    </xf>
    <xf borderId="44" fillId="5" fontId="1" numFmtId="0" xfId="0" applyAlignment="1" applyBorder="1" applyFont="1">
      <alignment horizontal="center"/>
    </xf>
    <xf borderId="3" fillId="5" fontId="1" numFmtId="0" xfId="0" applyAlignment="1" applyBorder="1" applyFont="1">
      <alignment horizontal="center"/>
    </xf>
    <xf borderId="40" fillId="5" fontId="1" numFmtId="0" xfId="0" applyBorder="1" applyFont="1"/>
    <xf borderId="44" fillId="5" fontId="1" numFmtId="0" xfId="0" applyBorder="1" applyFont="1"/>
    <xf borderId="66" fillId="5" fontId="1" numFmtId="0" xfId="0" applyAlignment="1" applyBorder="1" applyFont="1">
      <alignment horizontal="center"/>
    </xf>
    <xf borderId="67" fillId="5" fontId="1" numFmtId="0" xfId="0" applyAlignment="1" applyBorder="1" applyFont="1">
      <alignment horizontal="center"/>
    </xf>
    <xf borderId="40" fillId="5" fontId="1" numFmtId="0" xfId="0" applyAlignment="1" applyBorder="1" applyFont="1">
      <alignment horizontal="center"/>
    </xf>
    <xf borderId="9" fillId="0" fontId="19" numFmtId="0" xfId="0" applyAlignment="1" applyBorder="1" applyFont="1">
      <alignment horizontal="center" shrinkToFit="0" vertical="center" wrapText="1"/>
    </xf>
    <xf borderId="0" fillId="0" fontId="30" numFmtId="0" xfId="0" applyFont="1"/>
    <xf borderId="0" fillId="0" fontId="31" numFmtId="0" xfId="0" applyFont="1"/>
    <xf borderId="15" fillId="0" fontId="4" numFmtId="0" xfId="0" applyAlignment="1" applyBorder="1" applyFont="1">
      <alignment horizontal="center" shrinkToFit="0" vertical="center" wrapText="1"/>
    </xf>
    <xf borderId="51" fillId="3" fontId="31" numFmtId="0" xfId="0" applyBorder="1" applyFont="1"/>
    <xf borderId="5" fillId="0" fontId="19" numFmtId="0" xfId="0" applyAlignment="1" applyBorder="1" applyFont="1">
      <alignment horizontal="center" shrinkToFit="0" vertical="center" wrapText="1"/>
    </xf>
    <xf borderId="67" fillId="2" fontId="1" numFmtId="0" xfId="0" applyAlignment="1" applyBorder="1" applyFont="1">
      <alignment horizontal="center"/>
    </xf>
    <xf borderId="69" fillId="2" fontId="1" numFmtId="0" xfId="0" applyAlignment="1" applyBorder="1" applyFont="1">
      <alignment horizontal="center"/>
    </xf>
    <xf borderId="3" fillId="2" fontId="1" numFmtId="0" xfId="0" applyAlignment="1" applyBorder="1" applyFont="1">
      <alignment horizontal="center"/>
    </xf>
    <xf borderId="43" fillId="2" fontId="1" numFmtId="0" xfId="0" applyAlignment="1" applyBorder="1" applyFont="1">
      <alignment horizontal="center"/>
    </xf>
    <xf borderId="40" fillId="2" fontId="1" numFmtId="0" xfId="0" applyAlignment="1" applyBorder="1" applyFont="1">
      <alignment horizontal="center"/>
    </xf>
    <xf borderId="44" fillId="2" fontId="1" numFmtId="0" xfId="0" applyAlignment="1" applyBorder="1" applyFont="1">
      <alignment horizontal="center"/>
    </xf>
    <xf borderId="66" fillId="2" fontId="1" numFmtId="0" xfId="0" applyAlignment="1" applyBorder="1" applyFont="1">
      <alignment horizontal="center"/>
    </xf>
    <xf borderId="68" fillId="2" fontId="1" numFmtId="0" xfId="0" applyAlignment="1" applyBorder="1" applyFont="1">
      <alignment horizontal="center"/>
    </xf>
    <xf borderId="1" fillId="0" fontId="15" numFmtId="0" xfId="0" applyAlignment="1" applyBorder="1" applyFont="1">
      <alignment horizontal="center" shrinkToFit="0" vertical="center" wrapText="1"/>
    </xf>
    <xf borderId="2" fillId="0" fontId="3" numFmtId="0" xfId="0" applyBorder="1" applyFont="1"/>
    <xf borderId="48" fillId="0" fontId="3" numFmtId="0" xfId="0" applyBorder="1" applyFont="1"/>
    <xf borderId="18" fillId="0" fontId="32" numFmtId="0" xfId="0" applyAlignment="1" applyBorder="1" applyFont="1">
      <alignment horizontal="right" vertical="center"/>
    </xf>
    <xf borderId="18" fillId="0" fontId="33" numFmtId="0" xfId="0" applyAlignment="1" applyBorder="1" applyFont="1">
      <alignment horizontal="center" vertical="center"/>
    </xf>
    <xf borderId="17" fillId="0" fontId="33" numFmtId="0" xfId="0" applyAlignment="1" applyBorder="1" applyFont="1">
      <alignment horizontal="center" vertical="center"/>
    </xf>
    <xf borderId="74" fillId="0" fontId="16" numFmtId="0" xfId="0" applyAlignment="1" applyBorder="1" applyFont="1">
      <alignment horizontal="center" shrinkToFit="0" vertical="center" wrapText="1"/>
    </xf>
    <xf borderId="49" fillId="0" fontId="16" numFmtId="0" xfId="0" applyAlignment="1" applyBorder="1" applyFont="1">
      <alignment horizontal="center" shrinkToFit="0" vertical="center" wrapText="1"/>
    </xf>
    <xf borderId="75" fillId="0" fontId="16" numFmtId="0" xfId="0" applyAlignment="1" applyBorder="1" applyFont="1">
      <alignment horizontal="center" shrinkToFit="0" vertical="center" wrapText="1"/>
    </xf>
    <xf borderId="43" fillId="0" fontId="2" numFmtId="1" xfId="0" applyAlignment="1" applyBorder="1" applyFont="1" applyNumberFormat="1">
      <alignment horizontal="center"/>
    </xf>
    <xf borderId="76" fillId="0" fontId="2" numFmtId="1" xfId="0" applyAlignment="1" applyBorder="1" applyFont="1" applyNumberFormat="1">
      <alignment horizontal="center"/>
    </xf>
    <xf borderId="0" fillId="0" fontId="2" numFmtId="1" xfId="0" applyFont="1" applyNumberFormat="1"/>
    <xf borderId="77" fillId="2" fontId="1" numFmtId="1" xfId="0" applyAlignment="1" applyBorder="1" applyFont="1" applyNumberFormat="1">
      <alignment horizontal="center"/>
    </xf>
    <xf borderId="60" fillId="2" fontId="1" numFmtId="1" xfId="0" applyAlignment="1" applyBorder="1" applyFont="1" applyNumberFormat="1">
      <alignment horizontal="center"/>
    </xf>
    <xf borderId="61" fillId="2" fontId="1" numFmtId="1" xfId="0" applyAlignment="1" applyBorder="1" applyFont="1" applyNumberFormat="1">
      <alignment horizontal="center"/>
    </xf>
    <xf borderId="78" fillId="0" fontId="3" numFmtId="0" xfId="0" applyBorder="1" applyFont="1"/>
    <xf borderId="18" fillId="0" fontId="2" numFmtId="0" xfId="0" applyAlignment="1" applyBorder="1" applyFont="1">
      <alignment horizontal="center"/>
    </xf>
    <xf borderId="79" fillId="0" fontId="3" numFmtId="0" xfId="0" applyBorder="1" applyFont="1"/>
    <xf borderId="80" fillId="0" fontId="3" numFmtId="0" xfId="0" applyBorder="1" applyFont="1"/>
    <xf borderId="27" fillId="0" fontId="3" numFmtId="0" xfId="0" applyBorder="1" applyFont="1"/>
    <xf borderId="76" fillId="0" fontId="19" numFmtId="0" xfId="0" applyAlignment="1" applyBorder="1" applyFont="1">
      <alignment horizontal="center" shrinkToFit="0" vertical="center" wrapText="1"/>
    </xf>
    <xf borderId="43" fillId="0" fontId="19" numFmtId="0" xfId="0" applyAlignment="1" applyBorder="1" applyFont="1">
      <alignment horizontal="center" shrinkToFit="0" vertical="center" wrapText="1"/>
    </xf>
    <xf borderId="81" fillId="0" fontId="1" numFmtId="0" xfId="0" applyAlignment="1" applyBorder="1" applyFont="1">
      <alignment horizontal="center"/>
    </xf>
    <xf borderId="14" fillId="0" fontId="19" numFmtId="0" xfId="0" applyAlignment="1" applyBorder="1" applyFont="1">
      <alignment horizontal="center" shrinkToFit="0" vertical="center" wrapText="1"/>
    </xf>
    <xf borderId="15" fillId="0" fontId="19" numFmtId="0" xfId="0" applyAlignment="1" applyBorder="1" applyFont="1">
      <alignment horizontal="center" shrinkToFit="0" vertical="center" wrapText="1"/>
    </xf>
    <xf borderId="55" fillId="0" fontId="1" numFmtId="0" xfId="0" applyAlignment="1" applyBorder="1" applyFont="1">
      <alignment horizontal="center" shrinkToFit="0" vertical="center" wrapText="1"/>
    </xf>
    <xf borderId="24" fillId="0" fontId="1" numFmtId="0" xfId="0" applyAlignment="1" applyBorder="1" applyFont="1">
      <alignment horizontal="center" shrinkToFit="0" vertical="center" wrapText="1"/>
    </xf>
    <xf borderId="4" fillId="0" fontId="1" numFmtId="164" xfId="0" applyAlignment="1" applyBorder="1" applyFont="1" applyNumberFormat="1">
      <alignment horizontal="center"/>
    </xf>
    <xf borderId="76" fillId="0" fontId="1" numFmtId="164" xfId="0" applyAlignment="1" applyBorder="1" applyFont="1" applyNumberFormat="1">
      <alignment horizontal="center"/>
    </xf>
    <xf borderId="15" fillId="0" fontId="1" numFmtId="164" xfId="0" applyAlignment="1" applyBorder="1" applyFont="1" applyNumberFormat="1">
      <alignment horizontal="center"/>
    </xf>
    <xf borderId="40" fillId="0" fontId="1" numFmtId="164" xfId="0" applyAlignment="1" applyBorder="1" applyFont="1" applyNumberFormat="1">
      <alignment horizontal="center"/>
    </xf>
    <xf borderId="33" fillId="0" fontId="1" numFmtId="164" xfId="0" applyAlignment="1" applyBorder="1" applyFont="1" applyNumberFormat="1">
      <alignment horizontal="center"/>
    </xf>
    <xf borderId="39" fillId="0" fontId="1" numFmtId="164" xfId="0" applyAlignment="1" applyBorder="1" applyFont="1" applyNumberFormat="1">
      <alignment horizontal="center"/>
    </xf>
    <xf borderId="44" fillId="0" fontId="1" numFmtId="164" xfId="0" applyAlignment="1" applyBorder="1" applyFont="1" applyNumberFormat="1">
      <alignment horizontal="center"/>
    </xf>
    <xf borderId="64" fillId="0" fontId="1" numFmtId="164" xfId="0" applyAlignment="1" applyBorder="1" applyFont="1" applyNumberFormat="1">
      <alignment horizontal="center"/>
    </xf>
    <xf borderId="82" fillId="0" fontId="1" numFmtId="164" xfId="0" applyAlignment="1" applyBorder="1" applyFont="1" applyNumberFormat="1">
      <alignment horizontal="center"/>
    </xf>
    <xf borderId="14" fillId="0" fontId="1" numFmtId="164" xfId="0" applyAlignment="1" applyBorder="1" applyFont="1" applyNumberFormat="1">
      <alignment horizontal="center"/>
    </xf>
    <xf borderId="83" fillId="0" fontId="1" numFmtId="164" xfId="0" applyAlignment="1" applyBorder="1" applyFont="1" applyNumberFormat="1">
      <alignment horizontal="center"/>
    </xf>
    <xf borderId="46" fillId="0" fontId="1" numFmtId="164" xfId="0" applyAlignment="1" applyBorder="1" applyFont="1" applyNumberFormat="1">
      <alignment horizontal="center"/>
    </xf>
    <xf borderId="47" fillId="0" fontId="1" numFmtId="164" xfId="0" applyAlignment="1" applyBorder="1" applyFont="1" applyNumberFormat="1">
      <alignment horizontal="center"/>
    </xf>
    <xf borderId="84" fillId="5" fontId="1" numFmtId="164" xfId="0" applyAlignment="1" applyBorder="1" applyFont="1" applyNumberFormat="1">
      <alignment horizontal="center"/>
    </xf>
    <xf borderId="60" fillId="5" fontId="1" numFmtId="164" xfId="0" applyAlignment="1" applyBorder="1" applyFont="1" applyNumberFormat="1">
      <alignment horizontal="center"/>
    </xf>
    <xf borderId="61" fillId="5" fontId="1" numFmtId="164" xfId="0" applyAlignment="1" applyBorder="1" applyFont="1" applyNumberFormat="1">
      <alignment horizontal="center"/>
    </xf>
    <xf borderId="85" fillId="0" fontId="1" numFmtId="164" xfId="0" applyAlignment="1" applyBorder="1" applyFont="1" applyNumberFormat="1">
      <alignment horizontal="center"/>
    </xf>
    <xf borderId="86" fillId="5" fontId="1" numFmtId="164" xfId="0" applyAlignment="1" applyBorder="1" applyFont="1" applyNumberFormat="1">
      <alignment horizontal="center"/>
    </xf>
    <xf borderId="51" fillId="5" fontId="1" numFmtId="164" xfId="0" applyAlignment="1" applyBorder="1" applyFont="1" applyNumberFormat="1">
      <alignment horizontal="center"/>
    </xf>
    <xf borderId="65" fillId="5" fontId="1" numFmtId="164" xfId="0" applyAlignment="1" applyBorder="1" applyFont="1" applyNumberFormat="1">
      <alignment horizontal="center"/>
    </xf>
    <xf borderId="87" fillId="5" fontId="1" numFmtId="164" xfId="0" applyAlignment="1" applyBorder="1" applyFont="1" applyNumberFormat="1">
      <alignment horizontal="center"/>
    </xf>
    <xf borderId="62" fillId="5" fontId="1" numFmtId="164" xfId="0" applyAlignment="1" applyBorder="1" applyFont="1" applyNumberFormat="1">
      <alignment horizontal="center"/>
    </xf>
    <xf borderId="63" fillId="5" fontId="1" numFmtId="164" xfId="0" applyAlignment="1" applyBorder="1" applyFont="1" applyNumberFormat="1">
      <alignment horizontal="center"/>
    </xf>
    <xf borderId="0" fillId="0" fontId="1" numFmtId="0" xfId="0" applyAlignment="1" applyFont="1">
      <alignment shrinkToFit="0" wrapText="1"/>
    </xf>
    <xf borderId="0" fillId="0" fontId="1" numFmtId="0" xfId="0" applyAlignment="1" applyFont="1">
      <alignment horizontal="center" shrinkToFit="0" wrapText="1"/>
    </xf>
    <xf borderId="0" fillId="0" fontId="1" numFmtId="0" xfId="0" applyAlignment="1" applyFont="1">
      <alignment horizontal="left"/>
    </xf>
    <xf borderId="0" fillId="0" fontId="1" numFmtId="2" xfId="0" applyAlignment="1" applyFont="1" applyNumberFormat="1">
      <alignment horizontal="center"/>
    </xf>
    <xf borderId="0" fillId="0" fontId="34" numFmtId="0" xfId="0" applyFont="1"/>
    <xf borderId="0" fillId="0" fontId="33" numFmtId="0" xfId="0" applyFont="1"/>
    <xf borderId="20" fillId="0" fontId="1" numFmtId="0" xfId="0" applyAlignment="1" applyBorder="1" applyFont="1">
      <alignment horizontal="center"/>
    </xf>
    <xf borderId="11" fillId="0" fontId="1" numFmtId="0" xfId="0" applyAlignment="1" applyBorder="1" applyFont="1">
      <alignment horizontal="center"/>
    </xf>
    <xf borderId="34" fillId="0" fontId="1" numFmtId="164" xfId="0" applyAlignment="1" applyBorder="1" applyFont="1" applyNumberFormat="1">
      <alignment horizontal="center"/>
    </xf>
    <xf borderId="42" fillId="0" fontId="1" numFmtId="164" xfId="0" applyAlignment="1" applyBorder="1" applyFont="1" applyNumberFormat="1">
      <alignment horizontal="center"/>
    </xf>
    <xf borderId="88" fillId="0" fontId="1" numFmtId="164" xfId="0" applyAlignment="1" applyBorder="1" applyFont="1" applyNumberFormat="1">
      <alignment horizontal="center"/>
    </xf>
    <xf borderId="84" fillId="2" fontId="1" numFmtId="164" xfId="0" applyAlignment="1" applyBorder="1" applyFont="1" applyNumberFormat="1">
      <alignment horizontal="center"/>
    </xf>
    <xf borderId="60" fillId="2" fontId="1" numFmtId="164" xfId="0" applyAlignment="1" applyBorder="1" applyFont="1" applyNumberFormat="1">
      <alignment horizontal="center"/>
    </xf>
    <xf borderId="61" fillId="2" fontId="1" numFmtId="164" xfId="0" applyAlignment="1" applyBorder="1" applyFont="1" applyNumberFormat="1">
      <alignment horizontal="center"/>
    </xf>
    <xf borderId="86" fillId="2" fontId="1" numFmtId="164" xfId="0" applyAlignment="1" applyBorder="1" applyFont="1" applyNumberFormat="1">
      <alignment horizontal="center"/>
    </xf>
    <xf borderId="51" fillId="2" fontId="1" numFmtId="164" xfId="0" applyAlignment="1" applyBorder="1" applyFont="1" applyNumberFormat="1">
      <alignment horizontal="center"/>
    </xf>
    <xf borderId="65" fillId="2" fontId="1" numFmtId="164" xfId="0" applyAlignment="1" applyBorder="1" applyFont="1" applyNumberFormat="1">
      <alignment horizontal="center"/>
    </xf>
    <xf borderId="87" fillId="2" fontId="1" numFmtId="164" xfId="0" applyAlignment="1" applyBorder="1" applyFont="1" applyNumberFormat="1">
      <alignment horizontal="center"/>
    </xf>
    <xf borderId="62" fillId="2" fontId="1" numFmtId="164" xfId="0" applyAlignment="1" applyBorder="1" applyFont="1" applyNumberFormat="1">
      <alignment horizontal="center"/>
    </xf>
    <xf borderId="63" fillId="2" fontId="1" numFmtId="164" xfId="0" applyAlignment="1" applyBorder="1" applyFont="1" applyNumberFormat="1">
      <alignment horizontal="center"/>
    </xf>
    <xf borderId="0" fillId="0" fontId="35" numFmtId="0" xfId="0" applyFont="1"/>
    <xf borderId="0" fillId="0" fontId="6" numFmtId="0" xfId="0" applyAlignment="1" applyFont="1">
      <alignment horizontal="left" vertical="center"/>
    </xf>
    <xf borderId="0" fillId="0" fontId="36" numFmtId="0" xfId="0" applyAlignment="1" applyFont="1">
      <alignment horizontal="center"/>
    </xf>
    <xf borderId="89" fillId="0" fontId="19" numFmtId="0" xfId="0" applyAlignment="1" applyBorder="1" applyFont="1">
      <alignment horizontal="center" shrinkToFit="0" vertical="center" wrapText="1"/>
    </xf>
    <xf borderId="17" fillId="0" fontId="23" numFmtId="0" xfId="0" applyAlignment="1" applyBorder="1" applyFont="1">
      <alignment horizontal="right" shrinkToFit="0" vertical="center" wrapText="1"/>
    </xf>
    <xf borderId="18" fillId="0" fontId="37" numFmtId="9" xfId="0" applyAlignment="1" applyBorder="1" applyFont="1" applyNumberFormat="1">
      <alignment horizontal="left" shrinkToFit="0" vertical="center" wrapText="1"/>
    </xf>
    <xf borderId="18" fillId="0" fontId="16" numFmtId="0" xfId="0" applyAlignment="1" applyBorder="1" applyFont="1">
      <alignment horizontal="left" shrinkToFit="0" vertical="center" wrapText="1"/>
    </xf>
    <xf borderId="75" fillId="0" fontId="3" numFmtId="0" xfId="0" applyBorder="1" applyFont="1"/>
    <xf borderId="17" fillId="0" fontId="19" numFmtId="0" xfId="0" applyAlignment="1" applyBorder="1" applyFont="1">
      <alignment shrinkToFit="0" vertical="center" wrapText="1"/>
    </xf>
    <xf borderId="55" fillId="0" fontId="16" numFmtId="0" xfId="0" applyAlignment="1" applyBorder="1" applyFont="1">
      <alignment horizontal="center" shrinkToFit="0" vertical="center" wrapText="1"/>
    </xf>
    <xf borderId="48" fillId="0" fontId="19" numFmtId="0" xfId="0" applyAlignment="1" applyBorder="1" applyFont="1">
      <alignment horizontal="center" shrinkToFit="0" vertical="center" wrapText="1"/>
    </xf>
    <xf borderId="30" fillId="0" fontId="16" numFmtId="0" xfId="0" applyAlignment="1" applyBorder="1" applyFont="1">
      <alignment horizontal="center" shrinkToFit="0" vertical="center" wrapText="1"/>
    </xf>
    <xf borderId="50" fillId="0" fontId="19" numFmtId="0" xfId="0" applyAlignment="1" applyBorder="1" applyFont="1">
      <alignment horizontal="center" shrinkToFit="0" vertical="center" wrapText="1"/>
    </xf>
    <xf borderId="90" fillId="0" fontId="19" numFmtId="0" xfId="0" applyAlignment="1" applyBorder="1" applyFont="1">
      <alignment horizontal="center" shrinkToFit="0" vertical="center" wrapText="1"/>
    </xf>
    <xf borderId="90" fillId="0" fontId="3" numFmtId="0" xfId="0" applyBorder="1" applyFont="1"/>
    <xf borderId="51" fillId="4" fontId="1" numFmtId="1" xfId="0" applyAlignment="1" applyBorder="1" applyFont="1" applyNumberFormat="1">
      <alignment horizontal="center"/>
    </xf>
    <xf borderId="65" fillId="4" fontId="1" numFmtId="1" xfId="0" applyAlignment="1" applyBorder="1" applyFont="1" applyNumberFormat="1">
      <alignment horizontal="center"/>
    </xf>
    <xf borderId="62" fillId="4" fontId="1" numFmtId="1" xfId="0" applyAlignment="1" applyBorder="1" applyFont="1" applyNumberFormat="1">
      <alignment horizontal="center"/>
    </xf>
    <xf borderId="63" fillId="4" fontId="1" numFmtId="1" xfId="0" applyAlignment="1" applyBorder="1" applyFont="1" applyNumberFormat="1">
      <alignment horizontal="center"/>
    </xf>
    <xf borderId="0" fillId="0" fontId="1" numFmtId="3" xfId="0" applyAlignment="1" applyFont="1" applyNumberFormat="1">
      <alignment horizontal="center"/>
    </xf>
    <xf borderId="91" fillId="0" fontId="1" numFmtId="0" xfId="0" applyAlignment="1" applyBorder="1" applyFont="1">
      <alignment horizontal="center" shrinkToFit="0" wrapText="1"/>
    </xf>
    <xf borderId="5" fillId="0" fontId="19" numFmtId="0" xfId="0" applyAlignment="1" applyBorder="1" applyFont="1">
      <alignment shrinkToFit="0" vertical="center" wrapText="1"/>
    </xf>
    <xf borderId="52" fillId="0" fontId="3" numFmtId="0" xfId="0" applyBorder="1" applyFont="1"/>
    <xf borderId="41" fillId="0" fontId="19" numFmtId="0" xfId="0" applyAlignment="1" applyBorder="1" applyFont="1">
      <alignment shrinkToFit="0" vertical="center" wrapText="1"/>
    </xf>
    <xf borderId="92" fillId="0" fontId="19" numFmtId="0" xfId="0" applyAlignment="1" applyBorder="1" applyFont="1">
      <alignment horizontal="center" shrinkToFit="0" vertical="center" wrapText="1"/>
    </xf>
    <xf borderId="25" fillId="0" fontId="1" numFmtId="0" xfId="0" applyAlignment="1" applyBorder="1" applyFont="1">
      <alignment horizontal="left"/>
    </xf>
    <xf borderId="82" fillId="0" fontId="3" numFmtId="0" xfId="0" applyBorder="1" applyFont="1"/>
    <xf borderId="64" fillId="0" fontId="3" numFmtId="0" xfId="0" applyBorder="1" applyFont="1"/>
    <xf borderId="34" fillId="0" fontId="1" numFmtId="0" xfId="0" applyAlignment="1" applyBorder="1" applyFont="1">
      <alignment horizontal="left"/>
    </xf>
    <xf borderId="83" fillId="0" fontId="16" numFmtId="0" xfId="0" applyAlignment="1" applyBorder="1" applyFont="1">
      <alignment horizontal="center" shrinkToFit="0" vertical="center" wrapText="1"/>
    </xf>
    <xf borderId="46" fillId="0" fontId="19" numFmtId="0" xfId="0" applyAlignment="1" applyBorder="1" applyFont="1">
      <alignment horizontal="center" shrinkToFit="0" vertical="center" wrapText="1"/>
    </xf>
    <xf borderId="85" fillId="0" fontId="19" numFmtId="0" xfId="0" applyAlignment="1" applyBorder="1" applyFont="1">
      <alignment horizontal="center" shrinkToFit="0" vertical="center" wrapText="1"/>
    </xf>
    <xf borderId="88" fillId="0" fontId="3" numFmtId="0" xfId="0" applyBorder="1" applyFont="1"/>
    <xf borderId="30" fillId="0" fontId="1" numFmtId="0" xfId="0" applyAlignment="1" applyBorder="1" applyFont="1">
      <alignment horizontal="left"/>
    </xf>
    <xf borderId="91" fillId="0" fontId="19" numFmtId="0" xfId="0" applyAlignment="1" applyBorder="1" applyFont="1">
      <alignment horizontal="center" shrinkToFit="0" vertical="center" wrapText="1"/>
    </xf>
    <xf borderId="37" fillId="0" fontId="19" numFmtId="0" xfId="0" applyAlignment="1" applyBorder="1" applyFont="1">
      <alignment shrinkToFit="0" vertical="center" wrapText="1"/>
    </xf>
    <xf borderId="92" fillId="0" fontId="3" numFmtId="0" xfId="0" applyBorder="1" applyFont="1"/>
    <xf borderId="7" fillId="0" fontId="19" numFmtId="0" xfId="0" applyAlignment="1" applyBorder="1" applyFont="1">
      <alignment shrinkToFit="0" vertical="center" wrapText="1"/>
    </xf>
    <xf borderId="32" fillId="0" fontId="1" numFmtId="0" xfId="0" applyAlignment="1" applyBorder="1" applyFont="1">
      <alignment horizontal="center"/>
    </xf>
    <xf borderId="90" fillId="0" fontId="1" numFmtId="0" xfId="0" applyAlignment="1" applyBorder="1" applyFont="1">
      <alignment horizontal="center"/>
    </xf>
    <xf borderId="81" fillId="0" fontId="1" numFmtId="0" xfId="0" applyAlignment="1" applyBorder="1" applyFont="1">
      <alignment horizontal="left"/>
    </xf>
    <xf borderId="39" fillId="0" fontId="1" numFmtId="0" xfId="0" applyAlignment="1" applyBorder="1" applyFont="1">
      <alignment horizontal="left"/>
    </xf>
    <xf borderId="0" fillId="0" fontId="4" numFmtId="0" xfId="0" applyFont="1"/>
    <xf borderId="8" fillId="0" fontId="2" numFmtId="0" xfId="0" applyAlignment="1" applyBorder="1" applyFont="1">
      <alignment horizontal="center"/>
    </xf>
    <xf borderId="17" fillId="0" fontId="2" numFmtId="0" xfId="0" applyBorder="1" applyFont="1"/>
    <xf borderId="18" fillId="0" fontId="1" numFmtId="0" xfId="0" applyBorder="1" applyFont="1"/>
    <xf borderId="93" fillId="0" fontId="2" numFmtId="0" xfId="0" applyAlignment="1" applyBorder="1" applyFont="1">
      <alignment horizontal="center" vertical="center"/>
    </xf>
    <xf borderId="28" fillId="0" fontId="1" numFmtId="0" xfId="0" applyBorder="1" applyFont="1"/>
    <xf borderId="91" fillId="0" fontId="1" numFmtId="0" xfId="0" applyBorder="1" applyFont="1"/>
    <xf borderId="94" fillId="0" fontId="3" numFmtId="0" xfId="0" applyBorder="1" applyFont="1"/>
    <xf borderId="31" fillId="0" fontId="1" numFmtId="0" xfId="0" applyBorder="1" applyFont="1"/>
    <xf borderId="92" fillId="0" fontId="1" numFmtId="0" xfId="0" applyBorder="1" applyFont="1"/>
    <xf borderId="22" fillId="0" fontId="1" numFmtId="0" xfId="0" applyBorder="1" applyFont="1"/>
    <xf borderId="52" fillId="0" fontId="1" numFmtId="0" xfId="0" applyAlignment="1" applyBorder="1" applyFont="1">
      <alignment horizontal="left" vertical="top"/>
    </xf>
    <xf borderId="95" fillId="0" fontId="3" numFmtId="0" xfId="0" applyBorder="1" applyFont="1"/>
    <xf borderId="28" fillId="0" fontId="2" numFmtId="0" xfId="0" applyBorder="1" applyFont="1"/>
    <xf borderId="52" fillId="0" fontId="1" numFmtId="0" xfId="0" applyBorder="1" applyFont="1"/>
    <xf borderId="0" fillId="0" fontId="10" numFmtId="0" xfId="0" applyAlignment="1" applyFont="1">
      <alignment horizontal="center"/>
    </xf>
    <xf borderId="76" fillId="0" fontId="2" numFmtId="0" xfId="0" applyAlignment="1" applyBorder="1" applyFont="1">
      <alignment horizontal="center"/>
    </xf>
    <xf borderId="3" fillId="0" fontId="2" numFmtId="0" xfId="0" applyAlignment="1" applyBorder="1" applyFont="1">
      <alignment horizontal="center"/>
    </xf>
    <xf borderId="43" fillId="0" fontId="2" numFmtId="0" xfId="0" applyAlignment="1" applyBorder="1" applyFont="1">
      <alignment horizontal="center"/>
    </xf>
    <xf borderId="81" fillId="0" fontId="2" numFmtId="0" xfId="0" applyAlignment="1" applyBorder="1" applyFont="1">
      <alignment horizontal="center"/>
    </xf>
    <xf borderId="81" fillId="0" fontId="1" numFmtId="0" xfId="0" applyBorder="1" applyFont="1"/>
    <xf borderId="12" fillId="0" fontId="2" numFmtId="0" xfId="0" applyAlignment="1" applyBorder="1" applyFont="1">
      <alignment horizontal="center" vertical="center"/>
    </xf>
    <xf borderId="39" fillId="0" fontId="1" numFmtId="0" xfId="0" applyBorder="1" applyFont="1"/>
    <xf borderId="44" fillId="0" fontId="2" numFmtId="0" xfId="0" applyAlignment="1" applyBorder="1" applyFont="1">
      <alignment horizontal="center" vertical="center"/>
    </xf>
    <xf borderId="28" fillId="0" fontId="2" numFmtId="0" xfId="0" applyAlignment="1" applyBorder="1" applyFont="1">
      <alignment horizontal="center" vertical="center"/>
    </xf>
    <xf borderId="29" fillId="0" fontId="2" numFmtId="0" xfId="0" applyAlignment="1" applyBorder="1" applyFont="1">
      <alignment horizontal="center" vertical="center"/>
    </xf>
    <xf borderId="89" fillId="0" fontId="2" numFmtId="0" xfId="0" applyAlignment="1" applyBorder="1" applyFont="1">
      <alignment horizontal="center" vertical="center"/>
    </xf>
    <xf borderId="54" fillId="0" fontId="1" numFmtId="0" xfId="0" applyAlignment="1" applyBorder="1" applyFont="1">
      <alignment vertical="center"/>
    </xf>
    <xf borderId="55" fillId="0" fontId="1" numFmtId="0" xfId="0" applyAlignment="1" applyBorder="1" applyFont="1">
      <alignment horizontal="center" vertical="center"/>
    </xf>
    <xf borderId="55" fillId="0" fontId="1" numFmtId="0" xfId="0" applyAlignment="1" applyBorder="1" applyFont="1">
      <alignment vertical="center"/>
    </xf>
    <xf borderId="74" fillId="0" fontId="2" numFmtId="0" xfId="0" applyAlignment="1" applyBorder="1" applyFont="1">
      <alignment horizontal="center" vertical="center"/>
    </xf>
    <xf borderId="31" fillId="0" fontId="1" numFmtId="0" xfId="0" applyAlignment="1" applyBorder="1" applyFont="1">
      <alignment vertical="center"/>
    </xf>
    <xf borderId="32" fillId="0" fontId="1" numFmtId="0" xfId="0" applyAlignment="1" applyBorder="1" applyFont="1">
      <alignment vertical="center"/>
    </xf>
    <xf borderId="90" fillId="0" fontId="2" numFmtId="0" xfId="0" applyAlignment="1" applyBorder="1" applyFont="1">
      <alignment horizontal="center" vertical="center"/>
    </xf>
    <xf borderId="28" fillId="0" fontId="1" numFmtId="0" xfId="0" applyAlignment="1" applyBorder="1" applyFont="1">
      <alignment horizontal="center" vertical="center"/>
    </xf>
    <xf borderId="3" fillId="0" fontId="1" numFmtId="0" xfId="0" applyAlignment="1" applyBorder="1" applyFont="1">
      <alignment horizontal="center" vertical="center"/>
    </xf>
    <xf borderId="40" fillId="0" fontId="1" numFmtId="0" xfId="0" applyAlignment="1" applyBorder="1" applyFont="1">
      <alignment horizontal="center" vertical="center"/>
    </xf>
    <xf borderId="31" fillId="0" fontId="1" numFmtId="0" xfId="0" applyAlignment="1" applyBorder="1" applyFont="1">
      <alignment horizontal="center" vertical="center"/>
    </xf>
    <xf borderId="26" fillId="0" fontId="1" numFmtId="0" xfId="0" applyAlignment="1" applyBorder="1" applyFon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27.png"/><Relationship Id="rId2" Type="http://schemas.openxmlformats.org/officeDocument/2006/relationships/image" Target="../media/image13.png"/><Relationship Id="rId3" Type="http://schemas.openxmlformats.org/officeDocument/2006/relationships/image" Target="../media/image21.jpg"/><Relationship Id="rId4" Type="http://schemas.openxmlformats.org/officeDocument/2006/relationships/image" Target="../media/image5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24.png"/><Relationship Id="rId2" Type="http://schemas.openxmlformats.org/officeDocument/2006/relationships/image" Target="../media/image13.png"/><Relationship Id="rId3" Type="http://schemas.openxmlformats.org/officeDocument/2006/relationships/image" Target="../media/image25.jp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image" Target="../media/image26.png"/><Relationship Id="rId3" Type="http://schemas.openxmlformats.org/officeDocument/2006/relationships/image" Target="../media/image5.png"/><Relationship Id="rId4" Type="http://schemas.openxmlformats.org/officeDocument/2006/relationships/image" Target="../media/image28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image" Target="../media/image31.jpg"/><Relationship Id="rId3" Type="http://schemas.openxmlformats.org/officeDocument/2006/relationships/image" Target="../media/image36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33.png"/><Relationship Id="rId2" Type="http://schemas.openxmlformats.org/officeDocument/2006/relationships/image" Target="../media/image13.png"/><Relationship Id="rId3" Type="http://schemas.openxmlformats.org/officeDocument/2006/relationships/image" Target="../media/image32.jpg"/><Relationship Id="rId4" Type="http://schemas.openxmlformats.org/officeDocument/2006/relationships/image" Target="../media/image5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35.png"/><Relationship Id="rId2" Type="http://schemas.openxmlformats.org/officeDocument/2006/relationships/image" Target="../media/image13.png"/><Relationship Id="rId3" Type="http://schemas.openxmlformats.org/officeDocument/2006/relationships/image" Target="../media/image40.jp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34.png"/><Relationship Id="rId2" Type="http://schemas.openxmlformats.org/officeDocument/2006/relationships/image" Target="../media/image13.png"/><Relationship Id="rId3" Type="http://schemas.openxmlformats.org/officeDocument/2006/relationships/image" Target="../media/image54.jpg"/><Relationship Id="rId4" Type="http://schemas.openxmlformats.org/officeDocument/2006/relationships/image" Target="../media/image5.png"/><Relationship Id="rId5" Type="http://schemas.openxmlformats.org/officeDocument/2006/relationships/image" Target="../media/image37.jp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42.png"/><Relationship Id="rId2" Type="http://schemas.openxmlformats.org/officeDocument/2006/relationships/image" Target="../media/image13.png"/><Relationship Id="rId3" Type="http://schemas.openxmlformats.org/officeDocument/2006/relationships/image" Target="../media/image38.jp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44.png"/><Relationship Id="rId2" Type="http://schemas.openxmlformats.org/officeDocument/2006/relationships/image" Target="../media/image13.png"/><Relationship Id="rId3" Type="http://schemas.openxmlformats.org/officeDocument/2006/relationships/image" Target="../media/image5.png"/><Relationship Id="rId4" Type="http://schemas.openxmlformats.org/officeDocument/2006/relationships/image" Target="../media/image39.jp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48.png"/><Relationship Id="rId2" Type="http://schemas.openxmlformats.org/officeDocument/2006/relationships/image" Target="../media/image13.png"/><Relationship Id="rId3" Type="http://schemas.openxmlformats.org/officeDocument/2006/relationships/image" Target="../media/image43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image" Target="../media/image4.png"/><Relationship Id="rId3" Type="http://schemas.openxmlformats.org/officeDocument/2006/relationships/image" Target="../media/image5.png"/><Relationship Id="rId4" Type="http://schemas.openxmlformats.org/officeDocument/2006/relationships/image" Target="../media/image8.jp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52.png"/><Relationship Id="rId2" Type="http://schemas.openxmlformats.org/officeDocument/2006/relationships/image" Target="../media/image46.png"/><Relationship Id="rId3" Type="http://schemas.openxmlformats.org/officeDocument/2006/relationships/image" Target="../media/image13.png"/><Relationship Id="rId4" Type="http://schemas.openxmlformats.org/officeDocument/2006/relationships/image" Target="../media/image57.jpg"/><Relationship Id="rId5" Type="http://schemas.openxmlformats.org/officeDocument/2006/relationships/image" Target="../media/image45.jp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52.png"/><Relationship Id="rId2" Type="http://schemas.openxmlformats.org/officeDocument/2006/relationships/image" Target="../media/image46.png"/><Relationship Id="rId3" Type="http://schemas.openxmlformats.org/officeDocument/2006/relationships/image" Target="../media/image13.png"/><Relationship Id="rId4" Type="http://schemas.openxmlformats.org/officeDocument/2006/relationships/image" Target="../media/image41.jpg"/><Relationship Id="rId5" Type="http://schemas.openxmlformats.org/officeDocument/2006/relationships/image" Target="../media/image47.jp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64.png"/><Relationship Id="rId2" Type="http://schemas.openxmlformats.org/officeDocument/2006/relationships/image" Target="../media/image56.png"/><Relationship Id="rId3" Type="http://schemas.openxmlformats.org/officeDocument/2006/relationships/image" Target="../media/image13.png"/><Relationship Id="rId4" Type="http://schemas.openxmlformats.org/officeDocument/2006/relationships/image" Target="../media/image59.jpg"/><Relationship Id="rId5" Type="http://schemas.openxmlformats.org/officeDocument/2006/relationships/image" Target="../media/image53.jp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50.png"/><Relationship Id="rId2" Type="http://schemas.openxmlformats.org/officeDocument/2006/relationships/image" Target="../media/image61.png"/><Relationship Id="rId3" Type="http://schemas.openxmlformats.org/officeDocument/2006/relationships/image" Target="../media/image66.png"/><Relationship Id="rId4" Type="http://schemas.openxmlformats.org/officeDocument/2006/relationships/image" Target="../media/image13.png"/><Relationship Id="rId5" Type="http://schemas.openxmlformats.org/officeDocument/2006/relationships/image" Target="../media/image55.jpg"/><Relationship Id="rId6" Type="http://schemas.openxmlformats.org/officeDocument/2006/relationships/image" Target="../media/image49.jpg"/><Relationship Id="rId7" Type="http://schemas.openxmlformats.org/officeDocument/2006/relationships/image" Target="../media/image63.jpg"/></Relationships>
</file>

<file path=xl/drawings/_rels/drawing24.xml.rels><?xml version="1.0" encoding="UTF-8" standalone="yes"?><Relationships xmlns="http://schemas.openxmlformats.org/package/2006/relationships"><Relationship Id="rId11" Type="http://schemas.openxmlformats.org/officeDocument/2006/relationships/image" Target="../media/image71.png"/><Relationship Id="rId10" Type="http://schemas.openxmlformats.org/officeDocument/2006/relationships/image" Target="../media/image72.png"/><Relationship Id="rId13" Type="http://schemas.openxmlformats.org/officeDocument/2006/relationships/image" Target="../media/image74.jpg"/><Relationship Id="rId12" Type="http://schemas.openxmlformats.org/officeDocument/2006/relationships/image" Target="../media/image75.png"/><Relationship Id="rId1" Type="http://schemas.openxmlformats.org/officeDocument/2006/relationships/image" Target="../media/image58.png"/><Relationship Id="rId2" Type="http://schemas.openxmlformats.org/officeDocument/2006/relationships/image" Target="../media/image51.jpg"/><Relationship Id="rId3" Type="http://schemas.openxmlformats.org/officeDocument/2006/relationships/image" Target="../media/image69.jpg"/><Relationship Id="rId4" Type="http://schemas.openxmlformats.org/officeDocument/2006/relationships/image" Target="../media/image62.jpg"/><Relationship Id="rId9" Type="http://schemas.openxmlformats.org/officeDocument/2006/relationships/image" Target="../media/image73.jpg"/><Relationship Id="rId5" Type="http://schemas.openxmlformats.org/officeDocument/2006/relationships/image" Target="../media/image60.jpg"/><Relationship Id="rId6" Type="http://schemas.openxmlformats.org/officeDocument/2006/relationships/image" Target="../media/image67.jpg"/><Relationship Id="rId7" Type="http://schemas.openxmlformats.org/officeDocument/2006/relationships/image" Target="../media/image65.jpg"/><Relationship Id="rId8" Type="http://schemas.openxmlformats.org/officeDocument/2006/relationships/image" Target="../media/image68.jp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70.png"/><Relationship Id="rId2" Type="http://schemas.openxmlformats.org/officeDocument/2006/relationships/image" Target="../media/image13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png"/><Relationship Id="rId2" Type="http://schemas.openxmlformats.org/officeDocument/2006/relationships/image" Target="../media/image13.png"/><Relationship Id="rId3" Type="http://schemas.openxmlformats.org/officeDocument/2006/relationships/image" Target="../media/image6.png"/><Relationship Id="rId4" Type="http://schemas.openxmlformats.org/officeDocument/2006/relationships/image" Target="../media/image7.png"/><Relationship Id="rId5" Type="http://schemas.openxmlformats.org/officeDocument/2006/relationships/image" Target="../media/image3.jpg"/><Relationship Id="rId6" Type="http://schemas.openxmlformats.org/officeDocument/2006/relationships/image" Target="../media/image9.jpg"/><Relationship Id="rId7" Type="http://schemas.openxmlformats.org/officeDocument/2006/relationships/image" Target="../media/image12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4.png"/><Relationship Id="rId2" Type="http://schemas.openxmlformats.org/officeDocument/2006/relationships/image" Target="../media/image13.png"/><Relationship Id="rId3" Type="http://schemas.openxmlformats.org/officeDocument/2006/relationships/image" Target="../media/image5.png"/><Relationship Id="rId4" Type="http://schemas.openxmlformats.org/officeDocument/2006/relationships/image" Target="../media/image10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30.png"/><Relationship Id="rId2" Type="http://schemas.openxmlformats.org/officeDocument/2006/relationships/image" Target="../media/image13.png"/><Relationship Id="rId3" Type="http://schemas.openxmlformats.org/officeDocument/2006/relationships/image" Target="../media/image11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image" Target="../media/image16.png"/><Relationship Id="rId3" Type="http://schemas.openxmlformats.org/officeDocument/2006/relationships/image" Target="../media/image5.png"/><Relationship Id="rId4" Type="http://schemas.openxmlformats.org/officeDocument/2006/relationships/image" Target="../media/image23.jp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8.png"/><Relationship Id="rId2" Type="http://schemas.openxmlformats.org/officeDocument/2006/relationships/image" Target="../media/image13.png"/><Relationship Id="rId3" Type="http://schemas.openxmlformats.org/officeDocument/2006/relationships/image" Target="../media/image15.jp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20.png"/><Relationship Id="rId2" Type="http://schemas.openxmlformats.org/officeDocument/2006/relationships/image" Target="../media/image13.png"/><Relationship Id="rId3" Type="http://schemas.openxmlformats.org/officeDocument/2006/relationships/image" Target="../media/image5.png"/><Relationship Id="rId4" Type="http://schemas.openxmlformats.org/officeDocument/2006/relationships/image" Target="../media/image19.jp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29.png"/><Relationship Id="rId2" Type="http://schemas.openxmlformats.org/officeDocument/2006/relationships/image" Target="../media/image13.png"/><Relationship Id="rId3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4</xdr:row>
      <xdr:rowOff>19050</xdr:rowOff>
    </xdr:from>
    <xdr:ext cx="3810000" cy="1076325"/>
    <xdr:sp>
      <xdr:nvSpPr>
        <xdr:cNvPr id="3" name="Shape 3"/>
        <xdr:cNvSpPr txBox="1"/>
      </xdr:nvSpPr>
      <xdr:spPr>
        <a:xfrm>
          <a:off x="3450525" y="3251363"/>
          <a:ext cx="3790950" cy="10572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r">
            <a:lnSpc>
              <a:spcPct val="92857"/>
            </a:lnSpc>
            <a:spcBef>
              <a:spcPts val="0"/>
            </a:spcBef>
            <a:spcAft>
              <a:spcPts val="0"/>
            </a:spcAft>
            <a:buNone/>
          </a:pPr>
          <a:r>
            <a:rPr b="1" lang="en-US" sz="1400">
              <a:latin typeface="Calibri"/>
              <a:ea typeface="Calibri"/>
              <a:cs typeface="Calibri"/>
              <a:sym typeface="Calibri"/>
            </a:rPr>
            <a:t>ООО «Компания СТС-К» Москва, Мичуринский пр-т, ул. Олимпийская деревня, дом 4, стр.1 Тел.: +7(495)430-39-65, www.sts-k.ru, </a:t>
          </a:r>
          <a:r>
            <a:rPr b="1" lang="en-US" sz="1400">
              <a:latin typeface="Calibri"/>
              <a:ea typeface="Calibri"/>
              <a:cs typeface="Calibri"/>
              <a:sym typeface="Calibri"/>
            </a:rPr>
            <a:t>E</a:t>
          </a:r>
          <a:r>
            <a:rPr b="1" lang="en-US" sz="1400">
              <a:latin typeface="Calibri"/>
              <a:ea typeface="Calibri"/>
              <a:cs typeface="Calibri"/>
              <a:sym typeface="Calibri"/>
            </a:rPr>
            <a:t>-mail: vk@sts-k.ru</a:t>
          </a:r>
          <a:endParaRPr b="1" sz="1200">
            <a:solidFill>
              <a:srgbClr val="0E4CB2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3486150" cy="904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65</xdr:row>
      <xdr:rowOff>104775</xdr:rowOff>
    </xdr:from>
    <xdr:ext cx="6543675" cy="26003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38100</xdr:colOff>
      <xdr:row>65</xdr:row>
      <xdr:rowOff>0</xdr:rowOff>
    </xdr:from>
    <xdr:ext cx="10829925" cy="15859125"/>
    <xdr:pic>
      <xdr:nvPicPr>
        <xdr:cNvPr id="0" name="image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0</xdr:row>
      <xdr:rowOff>0</xdr:rowOff>
    </xdr:from>
    <xdr:ext cx="2409825" cy="600075"/>
    <xdr:pic>
      <xdr:nvPicPr>
        <xdr:cNvPr id="0" name="image1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28575</xdr:colOff>
      <xdr:row>6</xdr:row>
      <xdr:rowOff>9525</xdr:rowOff>
    </xdr:from>
    <xdr:ext cx="2238375" cy="4914900"/>
    <xdr:pic>
      <xdr:nvPicPr>
        <xdr:cNvPr id="0" name="image2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19050</xdr:colOff>
      <xdr:row>0</xdr:row>
      <xdr:rowOff>171450</xdr:rowOff>
    </xdr:from>
    <xdr:ext cx="1619250" cy="1047750"/>
    <xdr:pic>
      <xdr:nvPicPr>
        <xdr:cNvPr id="0" name="image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65</xdr:row>
      <xdr:rowOff>152400</xdr:rowOff>
    </xdr:from>
    <xdr:ext cx="9115425" cy="12420600"/>
    <xdr:pic>
      <xdr:nvPicPr>
        <xdr:cNvPr id="0" name="image2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0</xdr:row>
      <xdr:rowOff>9525</xdr:rowOff>
    </xdr:from>
    <xdr:ext cx="2447925" cy="590550"/>
    <xdr:pic>
      <xdr:nvPicPr>
        <xdr:cNvPr id="0" name="image1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19050</xdr:colOff>
      <xdr:row>0</xdr:row>
      <xdr:rowOff>9525</xdr:rowOff>
    </xdr:from>
    <xdr:ext cx="2562225" cy="2038350"/>
    <xdr:pic>
      <xdr:nvPicPr>
        <xdr:cNvPr id="0" name="image25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0</xdr:row>
      <xdr:rowOff>0</xdr:rowOff>
    </xdr:from>
    <xdr:ext cx="2409825" cy="600075"/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38100</xdr:colOff>
      <xdr:row>7</xdr:row>
      <xdr:rowOff>9525</xdr:rowOff>
    </xdr:from>
    <xdr:ext cx="2333625" cy="7038975"/>
    <xdr:pic>
      <xdr:nvPicPr>
        <xdr:cNvPr id="0" name="image2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19050</xdr:colOff>
      <xdr:row>0</xdr:row>
      <xdr:rowOff>171450</xdr:rowOff>
    </xdr:from>
    <xdr:ext cx="1676400" cy="1047750"/>
    <xdr:pic>
      <xdr:nvPicPr>
        <xdr:cNvPr id="0" name="image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55</xdr:row>
      <xdr:rowOff>142875</xdr:rowOff>
    </xdr:from>
    <xdr:ext cx="11525250" cy="6496050"/>
    <xdr:pic>
      <xdr:nvPicPr>
        <xdr:cNvPr id="0" name="image28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0</xdr:row>
      <xdr:rowOff>9525</xdr:rowOff>
    </xdr:from>
    <xdr:ext cx="2447925" cy="590550"/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19050</xdr:colOff>
      <xdr:row>0</xdr:row>
      <xdr:rowOff>0</xdr:rowOff>
    </xdr:from>
    <xdr:ext cx="4343400" cy="2066925"/>
    <xdr:pic>
      <xdr:nvPicPr>
        <xdr:cNvPr id="0" name="image3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56</xdr:row>
      <xdr:rowOff>161925</xdr:rowOff>
    </xdr:from>
    <xdr:ext cx="12449175" cy="5076825"/>
    <xdr:pic>
      <xdr:nvPicPr>
        <xdr:cNvPr id="0" name="image3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40</xdr:row>
      <xdr:rowOff>171450</xdr:rowOff>
    </xdr:from>
    <xdr:ext cx="9239250" cy="13039725"/>
    <xdr:pic>
      <xdr:nvPicPr>
        <xdr:cNvPr id="0" name="image3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0</xdr:row>
      <xdr:rowOff>0</xdr:rowOff>
    </xdr:from>
    <xdr:ext cx="2409825" cy="600075"/>
    <xdr:pic>
      <xdr:nvPicPr>
        <xdr:cNvPr id="0" name="image1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38100</xdr:colOff>
      <xdr:row>5</xdr:row>
      <xdr:rowOff>323850</xdr:rowOff>
    </xdr:from>
    <xdr:ext cx="2162175" cy="4133850"/>
    <xdr:pic>
      <xdr:nvPicPr>
        <xdr:cNvPr id="0" name="image3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47625</xdr:colOff>
      <xdr:row>0</xdr:row>
      <xdr:rowOff>142875</xdr:rowOff>
    </xdr:from>
    <xdr:ext cx="1638300" cy="1028700"/>
    <xdr:pic>
      <xdr:nvPicPr>
        <xdr:cNvPr id="0" name="image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590550</xdr:colOff>
      <xdr:row>41</xdr:row>
      <xdr:rowOff>85725</xdr:rowOff>
    </xdr:from>
    <xdr:ext cx="9001125" cy="13468350"/>
    <xdr:pic>
      <xdr:nvPicPr>
        <xdr:cNvPr id="0" name="image3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0</xdr:row>
      <xdr:rowOff>9525</xdr:rowOff>
    </xdr:from>
    <xdr:ext cx="2447925" cy="628650"/>
    <xdr:pic>
      <xdr:nvPicPr>
        <xdr:cNvPr id="0" name="image1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19050</xdr:colOff>
      <xdr:row>0</xdr:row>
      <xdr:rowOff>0</xdr:rowOff>
    </xdr:from>
    <xdr:ext cx="4467225" cy="2190750"/>
    <xdr:pic>
      <xdr:nvPicPr>
        <xdr:cNvPr id="0" name="image40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71</xdr:row>
      <xdr:rowOff>38100</xdr:rowOff>
    </xdr:from>
    <xdr:ext cx="9172575" cy="13106400"/>
    <xdr:pic>
      <xdr:nvPicPr>
        <xdr:cNvPr id="0" name="image3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0</xdr:row>
      <xdr:rowOff>0</xdr:rowOff>
    </xdr:from>
    <xdr:ext cx="2409825" cy="600075"/>
    <xdr:pic>
      <xdr:nvPicPr>
        <xdr:cNvPr id="0" name="image1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</xdr:row>
      <xdr:rowOff>0</xdr:rowOff>
    </xdr:from>
    <xdr:ext cx="457200" cy="1381125"/>
    <xdr:pic>
      <xdr:nvPicPr>
        <xdr:cNvPr id="0" name="image5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0</xdr:colOff>
      <xdr:row>0</xdr:row>
      <xdr:rowOff>123825</xdr:rowOff>
    </xdr:from>
    <xdr:ext cx="1590675" cy="1028700"/>
    <xdr:pic>
      <xdr:nvPicPr>
        <xdr:cNvPr id="0" name="image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19050</xdr:colOff>
      <xdr:row>6</xdr:row>
      <xdr:rowOff>28575</xdr:rowOff>
    </xdr:from>
    <xdr:ext cx="1952625" cy="4895850"/>
    <xdr:pic>
      <xdr:nvPicPr>
        <xdr:cNvPr id="0" name="image37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28575</xdr:colOff>
      <xdr:row>63</xdr:row>
      <xdr:rowOff>161925</xdr:rowOff>
    </xdr:from>
    <xdr:ext cx="9248775" cy="12934950"/>
    <xdr:pic>
      <xdr:nvPicPr>
        <xdr:cNvPr id="0" name="image4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0</xdr:row>
      <xdr:rowOff>9525</xdr:rowOff>
    </xdr:from>
    <xdr:ext cx="2447925" cy="581025"/>
    <xdr:pic>
      <xdr:nvPicPr>
        <xdr:cNvPr id="0" name="image1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38100</xdr:colOff>
      <xdr:row>0</xdr:row>
      <xdr:rowOff>0</xdr:rowOff>
    </xdr:from>
    <xdr:ext cx="2447925" cy="2028825"/>
    <xdr:pic>
      <xdr:nvPicPr>
        <xdr:cNvPr id="0" name="image38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39</xdr:row>
      <xdr:rowOff>180975</xdr:rowOff>
    </xdr:from>
    <xdr:ext cx="9363075" cy="12449175"/>
    <xdr:pic>
      <xdr:nvPicPr>
        <xdr:cNvPr id="0" name="image4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0</xdr:row>
      <xdr:rowOff>9525</xdr:rowOff>
    </xdr:from>
    <xdr:ext cx="2447925" cy="628650"/>
    <xdr:pic>
      <xdr:nvPicPr>
        <xdr:cNvPr id="0" name="image1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28575</xdr:colOff>
      <xdr:row>0</xdr:row>
      <xdr:rowOff>142875</xdr:rowOff>
    </xdr:from>
    <xdr:ext cx="1638300" cy="1038225"/>
    <xdr:pic>
      <xdr:nvPicPr>
        <xdr:cNvPr id="0" name="image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19050</xdr:colOff>
      <xdr:row>6</xdr:row>
      <xdr:rowOff>28575</xdr:rowOff>
    </xdr:from>
    <xdr:ext cx="2762250" cy="5305425"/>
    <xdr:pic>
      <xdr:nvPicPr>
        <xdr:cNvPr id="0" name="image39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323850</xdr:colOff>
      <xdr:row>40</xdr:row>
      <xdr:rowOff>19050</xdr:rowOff>
    </xdr:from>
    <xdr:ext cx="9420225" cy="13954125"/>
    <xdr:pic>
      <xdr:nvPicPr>
        <xdr:cNvPr id="0" name="image4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0</xdr:row>
      <xdr:rowOff>9525</xdr:rowOff>
    </xdr:from>
    <xdr:ext cx="2447925" cy="619125"/>
    <xdr:pic>
      <xdr:nvPicPr>
        <xdr:cNvPr id="0" name="image1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9525</xdr:colOff>
      <xdr:row>0</xdr:row>
      <xdr:rowOff>0</xdr:rowOff>
    </xdr:from>
    <xdr:ext cx="2876550" cy="2057400"/>
    <xdr:pic>
      <xdr:nvPicPr>
        <xdr:cNvPr id="0" name="image43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314325</xdr:colOff>
      <xdr:row>0</xdr:row>
      <xdr:rowOff>0</xdr:rowOff>
    </xdr:from>
    <xdr:ext cx="2409825" cy="590550"/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64</xdr:row>
      <xdr:rowOff>104775</xdr:rowOff>
    </xdr:from>
    <xdr:ext cx="10848975" cy="1580197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38100</xdr:colOff>
      <xdr:row>0</xdr:row>
      <xdr:rowOff>333375</xdr:rowOff>
    </xdr:from>
    <xdr:ext cx="1638300" cy="1019175"/>
    <xdr:pic>
      <xdr:nvPicPr>
        <xdr:cNvPr id="0" name="image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28575</xdr:colOff>
      <xdr:row>6</xdr:row>
      <xdr:rowOff>9525</xdr:rowOff>
    </xdr:from>
    <xdr:ext cx="2295525" cy="7667625"/>
    <xdr:pic>
      <xdr:nvPicPr>
        <xdr:cNvPr id="0" name="image8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28575</xdr:colOff>
      <xdr:row>40</xdr:row>
      <xdr:rowOff>104775</xdr:rowOff>
    </xdr:from>
    <xdr:ext cx="8972550" cy="12392025"/>
    <xdr:pic>
      <xdr:nvPicPr>
        <xdr:cNvPr id="0" name="image5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103</xdr:row>
      <xdr:rowOff>76200</xdr:rowOff>
    </xdr:from>
    <xdr:ext cx="8820150" cy="12782550"/>
    <xdr:pic>
      <xdr:nvPicPr>
        <xdr:cNvPr id="0" name="image4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0</xdr:row>
      <xdr:rowOff>0</xdr:rowOff>
    </xdr:from>
    <xdr:ext cx="2409825" cy="600075"/>
    <xdr:pic>
      <xdr:nvPicPr>
        <xdr:cNvPr id="0" name="image1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19050</xdr:colOff>
      <xdr:row>7</xdr:row>
      <xdr:rowOff>28575</xdr:rowOff>
    </xdr:from>
    <xdr:ext cx="2162175" cy="5419725"/>
    <xdr:pic>
      <xdr:nvPicPr>
        <xdr:cNvPr id="0" name="image57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476250</xdr:colOff>
      <xdr:row>7</xdr:row>
      <xdr:rowOff>28575</xdr:rowOff>
    </xdr:from>
    <xdr:ext cx="2114550" cy="5419725"/>
    <xdr:pic>
      <xdr:nvPicPr>
        <xdr:cNvPr id="0" name="image4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28575</xdr:colOff>
      <xdr:row>40</xdr:row>
      <xdr:rowOff>104775</xdr:rowOff>
    </xdr:from>
    <xdr:ext cx="8953500" cy="12392025"/>
    <xdr:pic>
      <xdr:nvPicPr>
        <xdr:cNvPr id="0" name="image5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103</xdr:row>
      <xdr:rowOff>76200</xdr:rowOff>
    </xdr:from>
    <xdr:ext cx="8801100" cy="12782550"/>
    <xdr:pic>
      <xdr:nvPicPr>
        <xdr:cNvPr id="0" name="image4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0</xdr:row>
      <xdr:rowOff>0</xdr:rowOff>
    </xdr:from>
    <xdr:ext cx="2409825" cy="600075"/>
    <xdr:pic>
      <xdr:nvPicPr>
        <xdr:cNvPr id="0" name="image1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66675</xdr:colOff>
      <xdr:row>0</xdr:row>
      <xdr:rowOff>0</xdr:rowOff>
    </xdr:from>
    <xdr:ext cx="2800350" cy="2514600"/>
    <xdr:pic>
      <xdr:nvPicPr>
        <xdr:cNvPr id="0" name="image41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38100</xdr:colOff>
      <xdr:row>7</xdr:row>
      <xdr:rowOff>19050</xdr:rowOff>
    </xdr:from>
    <xdr:ext cx="2000250" cy="6638925"/>
    <xdr:pic>
      <xdr:nvPicPr>
        <xdr:cNvPr id="0" name="image47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266700</xdr:colOff>
      <xdr:row>41</xdr:row>
      <xdr:rowOff>57150</xdr:rowOff>
    </xdr:from>
    <xdr:ext cx="8162925" cy="11944350"/>
    <xdr:pic>
      <xdr:nvPicPr>
        <xdr:cNvPr id="0" name="image6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109</xdr:row>
      <xdr:rowOff>171450</xdr:rowOff>
    </xdr:from>
    <xdr:ext cx="9382125" cy="14363700"/>
    <xdr:pic>
      <xdr:nvPicPr>
        <xdr:cNvPr id="0" name="image5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0</xdr:row>
      <xdr:rowOff>0</xdr:rowOff>
    </xdr:from>
    <xdr:ext cx="2409825" cy="600075"/>
    <xdr:pic>
      <xdr:nvPicPr>
        <xdr:cNvPr id="0" name="image1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38100</xdr:colOff>
      <xdr:row>7</xdr:row>
      <xdr:rowOff>38100</xdr:rowOff>
    </xdr:from>
    <xdr:ext cx="2695575" cy="6353175"/>
    <xdr:pic>
      <xdr:nvPicPr>
        <xdr:cNvPr id="0" name="image59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457200</xdr:colOff>
      <xdr:row>7</xdr:row>
      <xdr:rowOff>28575</xdr:rowOff>
    </xdr:from>
    <xdr:ext cx="2562225" cy="6362700"/>
    <xdr:pic>
      <xdr:nvPicPr>
        <xdr:cNvPr id="0" name="image53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314325</xdr:colOff>
      <xdr:row>28</xdr:row>
      <xdr:rowOff>38100</xdr:rowOff>
    </xdr:from>
    <xdr:ext cx="9048750" cy="12658725"/>
    <xdr:pic>
      <xdr:nvPicPr>
        <xdr:cNvPr id="0" name="image5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91</xdr:row>
      <xdr:rowOff>133350</xdr:rowOff>
    </xdr:from>
    <xdr:ext cx="9029700" cy="13201650"/>
    <xdr:pic>
      <xdr:nvPicPr>
        <xdr:cNvPr id="0" name="image6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158</xdr:row>
      <xdr:rowOff>9525</xdr:rowOff>
    </xdr:from>
    <xdr:ext cx="9020175" cy="13049250"/>
    <xdr:pic>
      <xdr:nvPicPr>
        <xdr:cNvPr id="0" name="image6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0</xdr:row>
      <xdr:rowOff>0</xdr:rowOff>
    </xdr:from>
    <xdr:ext cx="2409825" cy="600075"/>
    <xdr:pic>
      <xdr:nvPicPr>
        <xdr:cNvPr id="0" name="image1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47625</xdr:colOff>
      <xdr:row>0</xdr:row>
      <xdr:rowOff>47625</xdr:rowOff>
    </xdr:from>
    <xdr:ext cx="2838450" cy="1819275"/>
    <xdr:pic>
      <xdr:nvPicPr>
        <xdr:cNvPr id="0" name="image5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66675</xdr:colOff>
      <xdr:row>6</xdr:row>
      <xdr:rowOff>47625</xdr:rowOff>
    </xdr:from>
    <xdr:ext cx="2800350" cy="1943100"/>
    <xdr:pic>
      <xdr:nvPicPr>
        <xdr:cNvPr id="0" name="image4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28575</xdr:colOff>
      <xdr:row>16</xdr:row>
      <xdr:rowOff>28575</xdr:rowOff>
    </xdr:from>
    <xdr:ext cx="2867025" cy="2562225"/>
    <xdr:pic>
      <xdr:nvPicPr>
        <xdr:cNvPr id="0" name="image6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66675</xdr:colOff>
      <xdr:row>0</xdr:row>
      <xdr:rowOff>0</xdr:rowOff>
    </xdr:from>
    <xdr:ext cx="3590925" cy="933450"/>
    <xdr:pic>
      <xdr:nvPicPr>
        <xdr:cNvPr id="0" name="image5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</xdr:colOff>
      <xdr:row>10</xdr:row>
      <xdr:rowOff>47625</xdr:rowOff>
    </xdr:from>
    <xdr:ext cx="800100" cy="1143000"/>
    <xdr:pic>
      <xdr:nvPicPr>
        <xdr:cNvPr id="0" name="image5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914400</xdr:colOff>
      <xdr:row>10</xdr:row>
      <xdr:rowOff>47625</xdr:rowOff>
    </xdr:from>
    <xdr:ext cx="1428750" cy="1143000"/>
    <xdr:pic>
      <xdr:nvPicPr>
        <xdr:cNvPr id="0" name="image5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1152525</xdr:colOff>
      <xdr:row>16</xdr:row>
      <xdr:rowOff>133350</xdr:rowOff>
    </xdr:from>
    <xdr:ext cx="1066800" cy="1114425"/>
    <xdr:pic>
      <xdr:nvPicPr>
        <xdr:cNvPr descr="https://www.santeh66.ru/dir_images/file1/WEKT4-K905S.jpg" id="0" name="image69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16</xdr:row>
      <xdr:rowOff>114300</xdr:rowOff>
    </xdr:from>
    <xdr:ext cx="514350" cy="1095375"/>
    <xdr:pic>
      <xdr:nvPicPr>
        <xdr:cNvPr id="0" name="image6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476250</xdr:colOff>
      <xdr:row>29</xdr:row>
      <xdr:rowOff>76200</xdr:rowOff>
    </xdr:from>
    <xdr:ext cx="1247775" cy="1076325"/>
    <xdr:pic>
      <xdr:nvPicPr>
        <xdr:cNvPr id="0" name="image60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276225</xdr:colOff>
      <xdr:row>24</xdr:row>
      <xdr:rowOff>9525</xdr:rowOff>
    </xdr:from>
    <xdr:ext cx="1990725" cy="771525"/>
    <xdr:pic>
      <xdr:nvPicPr>
        <xdr:cNvPr id="0" name="image67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390525</xdr:colOff>
      <xdr:row>44</xdr:row>
      <xdr:rowOff>28575</xdr:rowOff>
    </xdr:from>
    <xdr:ext cx="1495425" cy="1209675"/>
    <xdr:pic>
      <xdr:nvPicPr>
        <xdr:cNvPr id="0" name="image65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1562100</xdr:colOff>
      <xdr:row>40</xdr:row>
      <xdr:rowOff>66675</xdr:rowOff>
    </xdr:from>
    <xdr:ext cx="790575" cy="1323975"/>
    <xdr:pic>
      <xdr:nvPicPr>
        <xdr:cNvPr id="0" name="image6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1600200</xdr:colOff>
      <xdr:row>41</xdr:row>
      <xdr:rowOff>38100</xdr:rowOff>
    </xdr:from>
    <xdr:ext cx="742950" cy="1123950"/>
    <xdr:pic>
      <xdr:nvPicPr>
        <xdr:cNvPr id="0" name="image73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40</xdr:row>
      <xdr:rowOff>66675</xdr:rowOff>
    </xdr:from>
    <xdr:ext cx="1590675" cy="1266825"/>
    <xdr:pic>
      <xdr:nvPicPr>
        <xdr:cNvPr id="0" name="image72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523875</xdr:colOff>
      <xdr:row>48</xdr:row>
      <xdr:rowOff>38100</xdr:rowOff>
    </xdr:from>
    <xdr:ext cx="1038225" cy="1209675"/>
    <xdr:pic>
      <xdr:nvPicPr>
        <xdr:cNvPr id="0" name="image71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342900</xdr:colOff>
      <xdr:row>46</xdr:row>
      <xdr:rowOff>19050</xdr:rowOff>
    </xdr:from>
    <xdr:ext cx="1352550" cy="1181100"/>
    <xdr:pic>
      <xdr:nvPicPr>
        <xdr:cNvPr id="0" name="image75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41</xdr:row>
      <xdr:rowOff>0</xdr:rowOff>
    </xdr:from>
    <xdr:ext cx="1438275" cy="1219200"/>
    <xdr:pic>
      <xdr:nvPicPr>
        <xdr:cNvPr id="0" name="image74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3</xdr:row>
      <xdr:rowOff>0</xdr:rowOff>
    </xdr:from>
    <xdr:ext cx="5886450" cy="7543800"/>
    <xdr:pic>
      <xdr:nvPicPr>
        <xdr:cNvPr id="0" name="image7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600075</xdr:colOff>
      <xdr:row>0</xdr:row>
      <xdr:rowOff>0</xdr:rowOff>
    </xdr:from>
    <xdr:ext cx="1790700" cy="638175"/>
    <xdr:pic>
      <xdr:nvPicPr>
        <xdr:cNvPr id="0" name="image1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66</xdr:row>
      <xdr:rowOff>28575</xdr:rowOff>
    </xdr:from>
    <xdr:ext cx="9296400" cy="12477750"/>
    <xdr:pic>
      <xdr:nvPicPr>
        <xdr:cNvPr id="0" name="image1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0</xdr:row>
      <xdr:rowOff>9525</xdr:rowOff>
    </xdr:from>
    <xdr:ext cx="2857500" cy="600075"/>
    <xdr:pic>
      <xdr:nvPicPr>
        <xdr:cNvPr id="0" name="image1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19050</xdr:colOff>
      <xdr:row>49</xdr:row>
      <xdr:rowOff>19050</xdr:rowOff>
    </xdr:from>
    <xdr:ext cx="4114800" cy="2619375"/>
    <xdr:pic>
      <xdr:nvPicPr>
        <xdr:cNvPr id="0" name="image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9525</xdr:colOff>
      <xdr:row>0</xdr:row>
      <xdr:rowOff>47625</xdr:rowOff>
    </xdr:from>
    <xdr:ext cx="1000125" cy="1466850"/>
    <xdr:pic>
      <xdr:nvPicPr>
        <xdr:cNvPr id="0" name="image7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19050</xdr:colOff>
      <xdr:row>6</xdr:row>
      <xdr:rowOff>9525</xdr:rowOff>
    </xdr:from>
    <xdr:ext cx="3486150" cy="2657475"/>
    <xdr:pic>
      <xdr:nvPicPr>
        <xdr:cNvPr id="0" name="image3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28575</xdr:colOff>
      <xdr:row>19</xdr:row>
      <xdr:rowOff>114300</xdr:rowOff>
    </xdr:from>
    <xdr:ext cx="3448050" cy="3562350"/>
    <xdr:pic>
      <xdr:nvPicPr>
        <xdr:cNvPr id="0" name="image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19050</xdr:colOff>
      <xdr:row>0</xdr:row>
      <xdr:rowOff>314325</xdr:rowOff>
    </xdr:from>
    <xdr:ext cx="3524250" cy="1905000"/>
    <xdr:pic>
      <xdr:nvPicPr>
        <xdr:cNvPr id="0" name="image12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65</xdr:row>
      <xdr:rowOff>38100</xdr:rowOff>
    </xdr:from>
    <xdr:ext cx="11134725" cy="16059150"/>
    <xdr:pic>
      <xdr:nvPicPr>
        <xdr:cNvPr id="0" name="image1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0</xdr:row>
      <xdr:rowOff>0</xdr:rowOff>
    </xdr:from>
    <xdr:ext cx="2400300" cy="600075"/>
    <xdr:pic>
      <xdr:nvPicPr>
        <xdr:cNvPr id="0" name="image1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19050</xdr:colOff>
      <xdr:row>0</xdr:row>
      <xdr:rowOff>152400</xdr:rowOff>
    </xdr:from>
    <xdr:ext cx="1619250" cy="1028700"/>
    <xdr:pic>
      <xdr:nvPicPr>
        <xdr:cNvPr id="0" name="image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19050</xdr:colOff>
      <xdr:row>6</xdr:row>
      <xdr:rowOff>0</xdr:rowOff>
    </xdr:from>
    <xdr:ext cx="1847850" cy="4905375"/>
    <xdr:pic>
      <xdr:nvPicPr>
        <xdr:cNvPr id="0" name="image10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68</xdr:row>
      <xdr:rowOff>161925</xdr:rowOff>
    </xdr:from>
    <xdr:ext cx="9086850" cy="12677775"/>
    <xdr:pic>
      <xdr:nvPicPr>
        <xdr:cNvPr id="0" name="image3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0</xdr:row>
      <xdr:rowOff>9525</xdr:rowOff>
    </xdr:from>
    <xdr:ext cx="2647950" cy="552450"/>
    <xdr:pic>
      <xdr:nvPicPr>
        <xdr:cNvPr id="0" name="image1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57150</xdr:colOff>
      <xdr:row>0</xdr:row>
      <xdr:rowOff>0</xdr:rowOff>
    </xdr:from>
    <xdr:ext cx="2600325" cy="2095500"/>
    <xdr:pic>
      <xdr:nvPicPr>
        <xdr:cNvPr id="0" name="image1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0</xdr:rowOff>
    </xdr:from>
    <xdr:ext cx="2400300" cy="600075"/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65</xdr:row>
      <xdr:rowOff>38100</xdr:rowOff>
    </xdr:from>
    <xdr:ext cx="10868025" cy="16487775"/>
    <xdr:pic>
      <xdr:nvPicPr>
        <xdr:cNvPr id="0" name="image1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47625</xdr:colOff>
      <xdr:row>0</xdr:row>
      <xdr:rowOff>190500</xdr:rowOff>
    </xdr:from>
    <xdr:ext cx="1638300" cy="1038225"/>
    <xdr:pic>
      <xdr:nvPicPr>
        <xdr:cNvPr id="0" name="image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6</xdr:row>
      <xdr:rowOff>0</xdr:rowOff>
    </xdr:from>
    <xdr:ext cx="2581275" cy="2686050"/>
    <xdr:pic>
      <xdr:nvPicPr>
        <xdr:cNvPr id="0" name="image2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66</xdr:row>
      <xdr:rowOff>9525</xdr:rowOff>
    </xdr:from>
    <xdr:ext cx="9258300" cy="12534900"/>
    <xdr:pic>
      <xdr:nvPicPr>
        <xdr:cNvPr id="0" name="image1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0</xdr:row>
      <xdr:rowOff>9525</xdr:rowOff>
    </xdr:from>
    <xdr:ext cx="2686050" cy="600075"/>
    <xdr:pic>
      <xdr:nvPicPr>
        <xdr:cNvPr id="0" name="image1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38100</xdr:colOff>
      <xdr:row>0</xdr:row>
      <xdr:rowOff>0</xdr:rowOff>
    </xdr:from>
    <xdr:ext cx="2438400" cy="2000250"/>
    <xdr:pic>
      <xdr:nvPicPr>
        <xdr:cNvPr id="0" name="image15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65</xdr:row>
      <xdr:rowOff>19050</xdr:rowOff>
    </xdr:from>
    <xdr:ext cx="10915650" cy="15868650"/>
    <xdr:pic>
      <xdr:nvPicPr>
        <xdr:cNvPr id="0" name="image2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0</xdr:row>
      <xdr:rowOff>0</xdr:rowOff>
    </xdr:from>
    <xdr:ext cx="2514600" cy="600075"/>
    <xdr:pic>
      <xdr:nvPicPr>
        <xdr:cNvPr id="0" name="image1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19050</xdr:colOff>
      <xdr:row>0</xdr:row>
      <xdr:rowOff>190500</xdr:rowOff>
    </xdr:from>
    <xdr:ext cx="1619250" cy="1028700"/>
    <xdr:pic>
      <xdr:nvPicPr>
        <xdr:cNvPr id="0" name="image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19050</xdr:colOff>
      <xdr:row>6</xdr:row>
      <xdr:rowOff>9525</xdr:rowOff>
    </xdr:from>
    <xdr:ext cx="1752600" cy="4953000"/>
    <xdr:pic>
      <xdr:nvPicPr>
        <xdr:cNvPr id="0" name="image19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66</xdr:row>
      <xdr:rowOff>19050</xdr:rowOff>
    </xdr:from>
    <xdr:ext cx="9296400" cy="12439650"/>
    <xdr:pic>
      <xdr:nvPicPr>
        <xdr:cNvPr id="0" name="image2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0</xdr:row>
      <xdr:rowOff>9525</xdr:rowOff>
    </xdr:from>
    <xdr:ext cx="2552700" cy="600075"/>
    <xdr:pic>
      <xdr:nvPicPr>
        <xdr:cNvPr id="0" name="image1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19050</xdr:colOff>
      <xdr:row>0</xdr:row>
      <xdr:rowOff>0</xdr:rowOff>
    </xdr:from>
    <xdr:ext cx="3429000" cy="2409825"/>
    <xdr:pic>
      <xdr:nvPicPr>
        <xdr:cNvPr id="0" name="image2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7" width="8.71"/>
    <col customWidth="1" min="8" max="8" width="14.29"/>
    <col customWidth="1" min="9" max="11" width="8.71"/>
    <col customWidth="1" min="12" max="12" width="19.86"/>
    <col customWidth="1" min="13" max="26" width="8.71"/>
  </cols>
  <sheetData>
    <row r="1" ht="19.5" customHeight="1">
      <c r="A1" s="1"/>
      <c r="B1" s="2"/>
      <c r="C1" s="2"/>
      <c r="D1" s="2"/>
      <c r="E1" s="2"/>
      <c r="F1" s="2"/>
      <c r="G1" s="2"/>
      <c r="H1" s="3" t="s">
        <v>0</v>
      </c>
      <c r="I1" s="4" t="s">
        <v>1</v>
      </c>
      <c r="J1" s="5"/>
      <c r="K1" s="5"/>
      <c r="L1" s="6"/>
      <c r="M1" s="7"/>
    </row>
    <row r="2" ht="16.5" customHeight="1">
      <c r="A2" s="8"/>
      <c r="B2" s="7"/>
      <c r="C2" s="7"/>
      <c r="D2" s="7"/>
      <c r="E2" s="7"/>
      <c r="F2" s="7"/>
      <c r="G2" s="7"/>
      <c r="H2" s="9" t="s">
        <v>2</v>
      </c>
      <c r="I2" s="10" t="s">
        <v>3</v>
      </c>
      <c r="J2" s="11"/>
      <c r="K2" s="11"/>
      <c r="L2" s="12"/>
      <c r="M2" s="7"/>
    </row>
    <row r="3" ht="16.5" customHeight="1">
      <c r="A3" s="8"/>
      <c r="B3" s="7"/>
      <c r="C3" s="7"/>
      <c r="D3" s="7"/>
      <c r="E3" s="7"/>
      <c r="F3" s="7"/>
      <c r="G3" s="7"/>
      <c r="H3" s="9" t="s">
        <v>4</v>
      </c>
      <c r="I3" s="10" t="s">
        <v>5</v>
      </c>
      <c r="J3" s="11"/>
      <c r="K3" s="11"/>
      <c r="L3" s="12"/>
      <c r="M3" s="7"/>
    </row>
    <row r="4" ht="16.5" customHeight="1">
      <c r="A4" s="8"/>
      <c r="B4" s="7"/>
      <c r="C4" s="7"/>
      <c r="D4" s="7"/>
      <c r="E4" s="7"/>
      <c r="F4" s="7"/>
      <c r="G4" s="7"/>
      <c r="H4" s="9" t="s">
        <v>6</v>
      </c>
      <c r="I4" s="10" t="s">
        <v>7</v>
      </c>
      <c r="J4" s="11"/>
      <c r="K4" s="11"/>
      <c r="L4" s="12"/>
      <c r="M4" s="7"/>
    </row>
    <row r="5" ht="16.5" customHeight="1">
      <c r="A5" s="8"/>
      <c r="B5" s="7"/>
      <c r="C5" s="7"/>
      <c r="D5" s="7"/>
      <c r="E5" s="7"/>
      <c r="F5" s="7"/>
      <c r="G5" s="7"/>
      <c r="H5" s="9" t="s">
        <v>8</v>
      </c>
      <c r="I5" s="9" t="s">
        <v>9</v>
      </c>
      <c r="J5" s="9"/>
      <c r="K5" s="9"/>
      <c r="L5" s="13"/>
      <c r="M5" s="7"/>
    </row>
    <row r="6" ht="16.5" customHeight="1">
      <c r="A6" s="8"/>
      <c r="B6" s="7"/>
      <c r="C6" s="7"/>
      <c r="D6" s="7"/>
      <c r="E6" s="7"/>
      <c r="F6" s="7"/>
      <c r="G6" s="7"/>
      <c r="H6" s="9" t="s">
        <v>10</v>
      </c>
      <c r="I6" s="9" t="s">
        <v>11</v>
      </c>
      <c r="J6" s="9"/>
      <c r="K6" s="9"/>
      <c r="L6" s="13"/>
      <c r="M6" s="7"/>
    </row>
    <row r="7" ht="16.5" customHeight="1">
      <c r="A7" s="8"/>
      <c r="B7" s="7"/>
      <c r="C7" s="7"/>
      <c r="D7" s="7"/>
      <c r="E7" s="7"/>
      <c r="F7" s="7"/>
      <c r="G7" s="7"/>
      <c r="H7" s="14" t="s">
        <v>12</v>
      </c>
      <c r="I7" s="9" t="s">
        <v>13</v>
      </c>
      <c r="J7" s="9"/>
      <c r="K7" s="9"/>
      <c r="L7" s="13"/>
      <c r="M7" s="7"/>
    </row>
    <row r="8" ht="16.5" customHeight="1">
      <c r="A8" s="8"/>
      <c r="B8" s="7"/>
      <c r="C8" s="7"/>
      <c r="D8" s="7"/>
      <c r="E8" s="7"/>
      <c r="F8" s="7"/>
      <c r="G8" s="7"/>
      <c r="H8" s="9" t="s">
        <v>14</v>
      </c>
      <c r="I8" s="9" t="s">
        <v>15</v>
      </c>
      <c r="J8" s="9"/>
      <c r="K8" s="9"/>
      <c r="L8" s="13"/>
      <c r="M8" s="7"/>
    </row>
    <row r="9" ht="22.5" customHeight="1">
      <c r="A9" s="8"/>
      <c r="B9" s="7"/>
      <c r="C9" s="7"/>
      <c r="D9" s="7"/>
      <c r="E9" s="7"/>
      <c r="F9" s="7"/>
      <c r="G9" s="7"/>
      <c r="H9" s="15" t="s">
        <v>16</v>
      </c>
      <c r="I9" s="15" t="s">
        <v>17</v>
      </c>
      <c r="J9" s="9"/>
      <c r="K9" s="9"/>
      <c r="L9" s="13"/>
      <c r="M9" s="7"/>
    </row>
    <row r="10" ht="22.5" customHeight="1">
      <c r="A10" s="8"/>
      <c r="B10" s="7"/>
      <c r="C10" s="7"/>
      <c r="D10" s="7"/>
      <c r="E10" s="7"/>
      <c r="F10" s="7"/>
      <c r="G10" s="7"/>
      <c r="H10" s="16"/>
      <c r="I10" s="17" t="s">
        <v>18</v>
      </c>
      <c r="J10" s="18"/>
      <c r="K10" s="18"/>
      <c r="L10" s="19"/>
      <c r="M10" s="7"/>
    </row>
    <row r="11" ht="22.5" customHeight="1">
      <c r="A11" s="20" t="s">
        <v>19</v>
      </c>
      <c r="L11" s="21"/>
      <c r="M11" s="7"/>
    </row>
    <row r="12" ht="30.75" customHeight="1">
      <c r="A12" s="22" t="s">
        <v>20</v>
      </c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4"/>
      <c r="M12" s="25"/>
    </row>
    <row r="13" ht="15.0" customHeight="1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</row>
    <row r="15">
      <c r="A15" s="26" t="s">
        <v>21</v>
      </c>
      <c r="B15" s="27"/>
      <c r="C15" s="27"/>
      <c r="D15" s="27"/>
      <c r="E15" s="27"/>
      <c r="F15" s="27"/>
      <c r="G15" s="27"/>
      <c r="H15" s="28"/>
      <c r="J15" s="29" t="s">
        <v>22</v>
      </c>
    </row>
    <row r="16">
      <c r="A16" s="7"/>
      <c r="B16" s="7"/>
      <c r="C16" s="7"/>
      <c r="D16" s="7"/>
      <c r="E16" s="7"/>
      <c r="F16" s="7"/>
      <c r="G16" s="7"/>
      <c r="H16" s="7"/>
    </row>
    <row r="17">
      <c r="A17" s="26" t="s">
        <v>23</v>
      </c>
      <c r="B17" s="27"/>
      <c r="C17" s="27"/>
      <c r="D17" s="27"/>
      <c r="E17" s="27"/>
      <c r="F17" s="27"/>
      <c r="G17" s="27"/>
      <c r="H17" s="28"/>
      <c r="J17" s="29" t="s">
        <v>22</v>
      </c>
    </row>
    <row r="18">
      <c r="A18" s="30"/>
      <c r="B18" s="30"/>
      <c r="C18" s="30"/>
      <c r="D18" s="30"/>
      <c r="E18" s="30"/>
      <c r="F18" s="30"/>
      <c r="G18" s="30"/>
      <c r="H18" s="30"/>
      <c r="J18" s="31"/>
      <c r="K18" s="31"/>
    </row>
    <row r="19">
      <c r="A19" s="26" t="s">
        <v>24</v>
      </c>
      <c r="B19" s="27"/>
      <c r="C19" s="27"/>
      <c r="D19" s="27"/>
      <c r="E19" s="27"/>
      <c r="F19" s="27"/>
      <c r="G19" s="27"/>
      <c r="H19" s="28"/>
      <c r="J19" s="29" t="s">
        <v>22</v>
      </c>
    </row>
    <row r="20">
      <c r="A20" s="30"/>
      <c r="B20" s="30"/>
      <c r="C20" s="30"/>
      <c r="D20" s="30"/>
      <c r="E20" s="30"/>
      <c r="F20" s="30"/>
      <c r="G20" s="30"/>
      <c r="H20" s="30"/>
      <c r="J20" s="31"/>
      <c r="K20" s="31"/>
    </row>
    <row r="21" ht="15.75" customHeight="1">
      <c r="A21" s="26" t="s">
        <v>25</v>
      </c>
      <c r="B21" s="27"/>
      <c r="C21" s="27"/>
      <c r="D21" s="27"/>
      <c r="E21" s="27"/>
      <c r="F21" s="27"/>
      <c r="G21" s="27"/>
      <c r="H21" s="28"/>
      <c r="J21" s="29" t="s">
        <v>22</v>
      </c>
    </row>
    <row r="22" ht="15.75" customHeight="1">
      <c r="A22" s="30"/>
      <c r="B22" s="30"/>
      <c r="C22" s="30"/>
      <c r="D22" s="30"/>
      <c r="E22" s="30"/>
      <c r="F22" s="30"/>
      <c r="G22" s="30"/>
      <c r="H22" s="30"/>
      <c r="J22" s="31"/>
      <c r="K22" s="31"/>
    </row>
    <row r="23" ht="15.75" customHeight="1">
      <c r="A23" s="26" t="s">
        <v>26</v>
      </c>
      <c r="B23" s="27"/>
      <c r="C23" s="27"/>
      <c r="D23" s="27"/>
      <c r="E23" s="27"/>
      <c r="F23" s="27"/>
      <c r="G23" s="27"/>
      <c r="H23" s="28"/>
      <c r="J23" s="29" t="s">
        <v>22</v>
      </c>
    </row>
    <row r="24" ht="15.75" customHeight="1">
      <c r="A24" s="30"/>
      <c r="B24" s="30"/>
      <c r="C24" s="30"/>
      <c r="D24" s="30"/>
      <c r="E24" s="30"/>
      <c r="F24" s="30"/>
      <c r="G24" s="30"/>
      <c r="H24" s="30"/>
      <c r="J24" s="31"/>
      <c r="K24" s="31"/>
    </row>
    <row r="25" ht="15.75" customHeight="1">
      <c r="A25" s="26" t="s">
        <v>27</v>
      </c>
      <c r="B25" s="27"/>
      <c r="C25" s="27"/>
      <c r="D25" s="27"/>
      <c r="E25" s="27"/>
      <c r="F25" s="27"/>
      <c r="G25" s="27"/>
      <c r="H25" s="28"/>
      <c r="J25" s="29" t="s">
        <v>22</v>
      </c>
    </row>
    <row r="26" ht="15.75" customHeight="1">
      <c r="A26" s="30"/>
      <c r="B26" s="30"/>
      <c r="C26" s="30"/>
      <c r="D26" s="30"/>
      <c r="E26" s="30"/>
      <c r="F26" s="30"/>
      <c r="G26" s="30"/>
      <c r="H26" s="30"/>
      <c r="J26" s="31"/>
      <c r="K26" s="31"/>
    </row>
    <row r="27" ht="15.75" customHeight="1">
      <c r="A27" s="26" t="s">
        <v>28</v>
      </c>
      <c r="B27" s="27"/>
      <c r="C27" s="27"/>
      <c r="D27" s="27"/>
      <c r="E27" s="27"/>
      <c r="F27" s="27"/>
      <c r="G27" s="27"/>
      <c r="H27" s="28"/>
      <c r="J27" s="29" t="s">
        <v>22</v>
      </c>
    </row>
    <row r="28" ht="15.75" customHeight="1">
      <c r="A28" s="30"/>
      <c r="B28" s="30"/>
      <c r="C28" s="30"/>
      <c r="D28" s="30"/>
      <c r="E28" s="30"/>
      <c r="F28" s="30"/>
      <c r="G28" s="30"/>
      <c r="H28" s="30"/>
      <c r="J28" s="31"/>
      <c r="K28" s="31"/>
    </row>
    <row r="29" ht="15.75" customHeight="1">
      <c r="A29" s="26" t="s">
        <v>29</v>
      </c>
      <c r="B29" s="27"/>
      <c r="C29" s="27"/>
      <c r="D29" s="27"/>
      <c r="E29" s="27"/>
      <c r="F29" s="27"/>
      <c r="G29" s="27"/>
      <c r="H29" s="28"/>
      <c r="J29" s="29" t="s">
        <v>22</v>
      </c>
    </row>
    <row r="30" ht="15.75" customHeight="1">
      <c r="A30" s="7"/>
      <c r="B30" s="7"/>
      <c r="C30" s="7"/>
      <c r="D30" s="7"/>
      <c r="E30" s="7"/>
      <c r="F30" s="7"/>
      <c r="G30" s="7"/>
      <c r="H30" s="7"/>
    </row>
    <row r="31" ht="15.75" customHeight="1">
      <c r="A31" s="26" t="s">
        <v>30</v>
      </c>
      <c r="B31" s="27"/>
      <c r="C31" s="27"/>
      <c r="D31" s="27"/>
      <c r="E31" s="27"/>
      <c r="F31" s="27"/>
      <c r="G31" s="27"/>
      <c r="H31" s="28"/>
      <c r="J31" s="29" t="s">
        <v>22</v>
      </c>
    </row>
    <row r="32" ht="15.75" customHeight="1">
      <c r="A32" s="30"/>
      <c r="B32" s="30"/>
      <c r="C32" s="30"/>
      <c r="D32" s="30"/>
      <c r="E32" s="30"/>
      <c r="F32" s="30"/>
      <c r="G32" s="30"/>
      <c r="H32" s="30"/>
    </row>
    <row r="33" ht="15.75" customHeight="1">
      <c r="A33" s="26" t="s">
        <v>31</v>
      </c>
      <c r="B33" s="27"/>
      <c r="C33" s="27"/>
      <c r="D33" s="27"/>
      <c r="E33" s="27"/>
      <c r="F33" s="27"/>
      <c r="G33" s="27"/>
      <c r="H33" s="28"/>
      <c r="J33" s="29" t="s">
        <v>22</v>
      </c>
    </row>
    <row r="34" ht="15.75" customHeight="1">
      <c r="A34" s="30"/>
      <c r="B34" s="30"/>
      <c r="C34" s="30"/>
      <c r="D34" s="30"/>
      <c r="E34" s="30"/>
      <c r="F34" s="30"/>
      <c r="G34" s="30"/>
      <c r="H34" s="30"/>
    </row>
    <row r="35" ht="15.75" customHeight="1">
      <c r="A35" s="26" t="s">
        <v>32</v>
      </c>
      <c r="B35" s="27"/>
      <c r="C35" s="27"/>
      <c r="D35" s="27"/>
      <c r="E35" s="27"/>
      <c r="F35" s="27"/>
      <c r="G35" s="27"/>
      <c r="H35" s="28"/>
      <c r="J35" s="29" t="s">
        <v>22</v>
      </c>
    </row>
    <row r="36" ht="15.75" customHeight="1">
      <c r="A36" s="30"/>
      <c r="B36" s="30"/>
      <c r="C36" s="30"/>
      <c r="D36" s="30"/>
      <c r="E36" s="30"/>
      <c r="F36" s="30"/>
      <c r="G36" s="30"/>
      <c r="H36" s="30"/>
    </row>
    <row r="37" ht="15.75" customHeight="1">
      <c r="A37" s="26" t="s">
        <v>33</v>
      </c>
      <c r="B37" s="27"/>
      <c r="C37" s="27"/>
      <c r="D37" s="27"/>
      <c r="E37" s="27"/>
      <c r="F37" s="27"/>
      <c r="G37" s="27"/>
      <c r="H37" s="28"/>
      <c r="J37" s="29" t="s">
        <v>22</v>
      </c>
    </row>
    <row r="38" ht="15.75" customHeight="1">
      <c r="A38" s="30"/>
      <c r="B38" s="30"/>
      <c r="C38" s="30"/>
      <c r="D38" s="30"/>
      <c r="E38" s="30"/>
      <c r="F38" s="30"/>
      <c r="G38" s="30"/>
      <c r="H38" s="30"/>
    </row>
    <row r="39" ht="15.75" customHeight="1">
      <c r="A39" s="26" t="s">
        <v>34</v>
      </c>
      <c r="B39" s="27"/>
      <c r="C39" s="27"/>
      <c r="D39" s="27"/>
      <c r="E39" s="27"/>
      <c r="F39" s="27"/>
      <c r="G39" s="27"/>
      <c r="H39" s="28"/>
      <c r="J39" s="29" t="s">
        <v>22</v>
      </c>
    </row>
    <row r="40" ht="15.75" customHeight="1">
      <c r="A40" s="30"/>
      <c r="B40" s="30"/>
      <c r="C40" s="30"/>
      <c r="D40" s="30"/>
      <c r="E40" s="30"/>
      <c r="F40" s="30"/>
      <c r="G40" s="30"/>
      <c r="H40" s="30"/>
    </row>
    <row r="41" ht="15.75" customHeight="1">
      <c r="A41" s="26" t="s">
        <v>35</v>
      </c>
      <c r="B41" s="27"/>
      <c r="C41" s="27"/>
      <c r="D41" s="27"/>
      <c r="E41" s="27"/>
      <c r="F41" s="27"/>
      <c r="G41" s="27"/>
      <c r="H41" s="28"/>
      <c r="J41" s="29" t="s">
        <v>22</v>
      </c>
    </row>
    <row r="42" ht="15.75" customHeight="1">
      <c r="A42" s="7"/>
      <c r="B42" s="7"/>
      <c r="C42" s="7"/>
      <c r="D42" s="7"/>
      <c r="E42" s="7"/>
      <c r="F42" s="7"/>
      <c r="G42" s="7"/>
      <c r="H42" s="7"/>
    </row>
    <row r="43" ht="15.75" customHeight="1">
      <c r="A43" s="26" t="s">
        <v>36</v>
      </c>
      <c r="B43" s="27"/>
      <c r="C43" s="27"/>
      <c r="D43" s="27"/>
      <c r="E43" s="27"/>
      <c r="F43" s="27"/>
      <c r="G43" s="27"/>
      <c r="H43" s="28"/>
      <c r="J43" s="29" t="s">
        <v>22</v>
      </c>
    </row>
    <row r="44" ht="15.75" customHeight="1">
      <c r="A44" s="7"/>
      <c r="B44" s="7"/>
      <c r="C44" s="7"/>
      <c r="D44" s="7"/>
      <c r="E44" s="7"/>
      <c r="F44" s="7"/>
      <c r="G44" s="7"/>
      <c r="H44" s="7"/>
    </row>
    <row r="45" ht="15.75" customHeight="1">
      <c r="A45" s="26" t="s">
        <v>37</v>
      </c>
      <c r="B45" s="27"/>
      <c r="C45" s="27"/>
      <c r="D45" s="27"/>
      <c r="E45" s="27"/>
      <c r="F45" s="27"/>
      <c r="G45" s="27"/>
      <c r="H45" s="28"/>
      <c r="J45" s="29" t="s">
        <v>22</v>
      </c>
    </row>
    <row r="46" ht="15.75" customHeight="1">
      <c r="A46" s="7"/>
      <c r="B46" s="7"/>
      <c r="C46" s="7"/>
      <c r="D46" s="7"/>
      <c r="E46" s="7"/>
      <c r="F46" s="7"/>
      <c r="G46" s="7"/>
      <c r="H46" s="7"/>
    </row>
    <row r="47" ht="15.75" customHeight="1">
      <c r="A47" s="26" t="s">
        <v>38</v>
      </c>
      <c r="B47" s="27"/>
      <c r="C47" s="27"/>
      <c r="D47" s="27"/>
      <c r="E47" s="27"/>
      <c r="F47" s="27"/>
      <c r="G47" s="27"/>
      <c r="H47" s="28"/>
      <c r="J47" s="29" t="s">
        <v>22</v>
      </c>
    </row>
    <row r="48" ht="15.75" customHeight="1">
      <c r="A48" s="7"/>
      <c r="B48" s="7"/>
      <c r="C48" s="7"/>
      <c r="D48" s="7"/>
      <c r="E48" s="7"/>
      <c r="F48" s="7"/>
      <c r="G48" s="7"/>
      <c r="H48" s="7"/>
    </row>
    <row r="49" ht="15.75" customHeight="1">
      <c r="A49" s="26" t="s">
        <v>39</v>
      </c>
      <c r="B49" s="27"/>
      <c r="C49" s="27"/>
      <c r="D49" s="27"/>
      <c r="E49" s="27"/>
      <c r="F49" s="27"/>
      <c r="G49" s="27"/>
      <c r="H49" s="28"/>
      <c r="J49" s="29" t="s">
        <v>22</v>
      </c>
    </row>
    <row r="50" ht="15.75" customHeight="1">
      <c r="A50" s="30"/>
      <c r="B50" s="30"/>
      <c r="C50" s="30"/>
      <c r="D50" s="30"/>
      <c r="E50" s="30"/>
      <c r="F50" s="30"/>
      <c r="G50" s="30"/>
      <c r="H50" s="30"/>
      <c r="J50" s="29"/>
      <c r="K50" s="29"/>
    </row>
    <row r="51" ht="15.75" customHeight="1">
      <c r="A51" s="26" t="s">
        <v>40</v>
      </c>
      <c r="B51" s="27"/>
      <c r="C51" s="27"/>
      <c r="D51" s="27"/>
      <c r="E51" s="27"/>
      <c r="F51" s="27"/>
      <c r="G51" s="27"/>
      <c r="H51" s="28"/>
      <c r="J51" s="29" t="s">
        <v>22</v>
      </c>
    </row>
    <row r="52" ht="15.75" customHeight="1">
      <c r="A52" s="30"/>
      <c r="B52" s="30"/>
      <c r="C52" s="30"/>
      <c r="D52" s="30"/>
      <c r="E52" s="30"/>
      <c r="F52" s="30"/>
      <c r="G52" s="30"/>
      <c r="H52" s="30"/>
      <c r="J52" s="29"/>
      <c r="K52" s="29"/>
    </row>
    <row r="53" ht="15.75" customHeight="1">
      <c r="A53" s="26" t="s">
        <v>41</v>
      </c>
      <c r="B53" s="27"/>
      <c r="C53" s="27"/>
      <c r="D53" s="27"/>
      <c r="E53" s="27"/>
      <c r="F53" s="27"/>
      <c r="G53" s="27"/>
      <c r="H53" s="28"/>
      <c r="J53" s="29" t="s">
        <v>22</v>
      </c>
    </row>
    <row r="54" ht="15.75" customHeight="1">
      <c r="A54" s="30"/>
      <c r="B54" s="30"/>
      <c r="C54" s="30"/>
      <c r="D54" s="30"/>
      <c r="E54" s="30"/>
      <c r="F54" s="30"/>
      <c r="G54" s="30"/>
      <c r="H54" s="30"/>
      <c r="J54" s="29"/>
      <c r="K54" s="29"/>
    </row>
    <row r="55" ht="15.75" customHeight="1">
      <c r="A55" s="26" t="s">
        <v>42</v>
      </c>
      <c r="B55" s="32"/>
      <c r="C55" s="32"/>
      <c r="D55" s="32"/>
      <c r="E55" s="32"/>
      <c r="F55" s="32"/>
      <c r="G55" s="32"/>
      <c r="H55" s="33"/>
      <c r="J55" s="29" t="s">
        <v>22</v>
      </c>
    </row>
    <row r="56" ht="15.75" customHeight="1">
      <c r="A56" s="30"/>
      <c r="B56" s="30"/>
      <c r="C56" s="30"/>
      <c r="D56" s="30"/>
      <c r="E56" s="30"/>
      <c r="F56" s="30"/>
      <c r="G56" s="30"/>
      <c r="H56" s="30"/>
      <c r="J56" s="29"/>
      <c r="K56" s="29"/>
    </row>
    <row r="57" ht="15.75" customHeight="1">
      <c r="A57" s="26" t="s">
        <v>43</v>
      </c>
      <c r="B57" s="27"/>
      <c r="C57" s="27"/>
      <c r="D57" s="27"/>
      <c r="E57" s="27"/>
      <c r="F57" s="27"/>
      <c r="G57" s="27"/>
      <c r="H57" s="28"/>
      <c r="J57" s="29" t="s">
        <v>22</v>
      </c>
    </row>
    <row r="58" ht="15.75" customHeight="1">
      <c r="A58" s="30"/>
      <c r="B58" s="30"/>
      <c r="C58" s="30"/>
      <c r="D58" s="30"/>
      <c r="E58" s="30"/>
      <c r="F58" s="30"/>
      <c r="G58" s="30"/>
      <c r="H58" s="30"/>
      <c r="J58" s="29"/>
      <c r="K58" s="29"/>
    </row>
    <row r="59" ht="15.75" customHeight="1">
      <c r="A59" s="26" t="s">
        <v>44</v>
      </c>
      <c r="B59" s="27"/>
      <c r="C59" s="27"/>
      <c r="D59" s="27"/>
      <c r="E59" s="27"/>
      <c r="F59" s="27"/>
      <c r="G59" s="27"/>
      <c r="H59" s="28"/>
      <c r="J59" s="29" t="s">
        <v>22</v>
      </c>
    </row>
    <row r="60" ht="15.75" customHeight="1">
      <c r="A60" s="30"/>
      <c r="B60" s="30"/>
      <c r="C60" s="30"/>
      <c r="D60" s="30"/>
      <c r="E60" s="30"/>
      <c r="F60" s="30"/>
      <c r="G60" s="30"/>
      <c r="H60" s="30"/>
      <c r="J60" s="29"/>
      <c r="K60" s="29"/>
    </row>
    <row r="61" ht="15.75" customHeight="1">
      <c r="A61" s="26" t="s">
        <v>45</v>
      </c>
      <c r="B61" s="27"/>
      <c r="C61" s="27"/>
      <c r="D61" s="27"/>
      <c r="E61" s="27"/>
      <c r="F61" s="27"/>
      <c r="G61" s="27"/>
      <c r="H61" s="28"/>
      <c r="J61" s="29" t="s">
        <v>22</v>
      </c>
    </row>
    <row r="62" ht="15.75" customHeight="1"/>
    <row r="63" ht="15.75" customHeight="1">
      <c r="A63" s="34" t="s">
        <v>46</v>
      </c>
    </row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3">
    <mergeCell ref="I1:L1"/>
    <mergeCell ref="I2:L2"/>
    <mergeCell ref="I3:L3"/>
    <mergeCell ref="I4:L4"/>
    <mergeCell ref="A11:L11"/>
    <mergeCell ref="A12:L12"/>
    <mergeCell ref="J15:K15"/>
    <mergeCell ref="A15:H15"/>
    <mergeCell ref="A17:H17"/>
    <mergeCell ref="J17:K17"/>
    <mergeCell ref="A19:H19"/>
    <mergeCell ref="J19:K19"/>
    <mergeCell ref="A21:H21"/>
    <mergeCell ref="J21:K21"/>
    <mergeCell ref="A23:H23"/>
    <mergeCell ref="J23:K23"/>
    <mergeCell ref="A25:H25"/>
    <mergeCell ref="J25:K25"/>
    <mergeCell ref="A27:H27"/>
    <mergeCell ref="J27:K27"/>
    <mergeCell ref="J29:K29"/>
    <mergeCell ref="A29:H29"/>
    <mergeCell ref="A31:H31"/>
    <mergeCell ref="J31:K31"/>
    <mergeCell ref="A33:H33"/>
    <mergeCell ref="J33:K33"/>
    <mergeCell ref="A35:H35"/>
    <mergeCell ref="J35:K35"/>
    <mergeCell ref="A37:H37"/>
    <mergeCell ref="J37:K37"/>
    <mergeCell ref="A39:H39"/>
    <mergeCell ref="J39:K39"/>
    <mergeCell ref="A41:H41"/>
    <mergeCell ref="J41:K41"/>
    <mergeCell ref="J43:K43"/>
    <mergeCell ref="A43:H43"/>
    <mergeCell ref="A45:H45"/>
    <mergeCell ref="J45:K45"/>
    <mergeCell ref="A47:H47"/>
    <mergeCell ref="J47:K47"/>
    <mergeCell ref="A49:H49"/>
    <mergeCell ref="J49:K49"/>
    <mergeCell ref="A59:H59"/>
    <mergeCell ref="J59:K59"/>
    <mergeCell ref="A61:H61"/>
    <mergeCell ref="J61:K61"/>
    <mergeCell ref="A51:H51"/>
    <mergeCell ref="J51:K51"/>
    <mergeCell ref="A53:H53"/>
    <mergeCell ref="J53:K53"/>
    <mergeCell ref="J55:K55"/>
    <mergeCell ref="A57:H57"/>
    <mergeCell ref="J57:K57"/>
  </mergeCells>
  <printOptions/>
  <pageMargins bottom="0.75" footer="0.0" header="0.0" left="0.7" right="0.7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4.86"/>
    <col customWidth="1" min="2" max="2" width="7.14"/>
    <col customWidth="1" min="3" max="3" width="11.43"/>
    <col customWidth="1" min="4" max="4" width="11.57"/>
    <col customWidth="1" min="5" max="5" width="15.86"/>
    <col customWidth="1" min="6" max="20" width="8.29"/>
    <col customWidth="1" min="21" max="44" width="8.71"/>
  </cols>
  <sheetData>
    <row r="1" ht="49.5" customHeight="1">
      <c r="B1" s="35"/>
      <c r="I1" s="36" t="s">
        <v>47</v>
      </c>
    </row>
    <row r="2" ht="17.25" customHeight="1">
      <c r="B2" s="34" t="s">
        <v>107</v>
      </c>
      <c r="C2" s="7"/>
      <c r="D2" s="7"/>
      <c r="E2" s="7"/>
      <c r="F2" s="7"/>
      <c r="G2" s="7"/>
      <c r="H2" s="7"/>
      <c r="I2" s="7"/>
      <c r="J2" s="7"/>
      <c r="K2" s="7"/>
      <c r="L2" s="7"/>
      <c r="M2" s="39"/>
      <c r="O2" s="40"/>
    </row>
    <row r="3" ht="27.75" customHeight="1">
      <c r="B3" s="41" t="s">
        <v>49</v>
      </c>
      <c r="C3" s="41"/>
      <c r="D3" s="42"/>
      <c r="E3" s="42"/>
      <c r="F3" s="7"/>
      <c r="G3" s="7"/>
      <c r="H3" s="7"/>
      <c r="I3" s="7"/>
      <c r="J3" s="7"/>
      <c r="K3" s="43" t="s">
        <v>50</v>
      </c>
      <c r="L3" s="11"/>
      <c r="M3" s="43" t="s">
        <v>51</v>
      </c>
      <c r="N3" s="11"/>
      <c r="O3" s="11"/>
      <c r="P3" s="11"/>
      <c r="Q3" s="44"/>
      <c r="R3" s="45"/>
      <c r="S3" s="45"/>
      <c r="T3" s="45"/>
    </row>
    <row r="4" ht="15.0" customHeight="1">
      <c r="B4" s="41"/>
      <c r="C4" s="41"/>
      <c r="D4" s="42"/>
      <c r="E4" s="42"/>
      <c r="F4" s="7"/>
      <c r="G4" s="7"/>
      <c r="H4" s="7"/>
      <c r="I4" s="7"/>
      <c r="J4" s="7"/>
      <c r="K4" s="39"/>
      <c r="L4" s="39"/>
      <c r="M4" s="39"/>
      <c r="N4" s="39"/>
      <c r="O4" s="39"/>
      <c r="P4" s="39"/>
      <c r="Q4" s="39"/>
      <c r="R4" s="45"/>
      <c r="S4" s="45"/>
      <c r="T4" s="45"/>
      <c r="AD4" s="46" t="s">
        <v>52</v>
      </c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</row>
    <row r="5" ht="23.25" customHeight="1">
      <c r="B5" s="47" t="s">
        <v>108</v>
      </c>
      <c r="C5" s="27"/>
      <c r="D5" s="27"/>
      <c r="E5" s="48"/>
      <c r="F5" s="49"/>
      <c r="G5" s="50"/>
      <c r="H5" s="50"/>
      <c r="I5" s="50"/>
      <c r="J5" s="50"/>
      <c r="K5" s="51" t="s">
        <v>54</v>
      </c>
      <c r="L5" s="52">
        <v>0.0</v>
      </c>
      <c r="M5" s="49" t="s">
        <v>52</v>
      </c>
      <c r="N5" s="27"/>
      <c r="O5" s="27"/>
      <c r="P5" s="27"/>
      <c r="Q5" s="27"/>
      <c r="R5" s="49"/>
      <c r="S5" s="49"/>
      <c r="T5" s="53"/>
      <c r="AD5" s="117" t="s">
        <v>55</v>
      </c>
      <c r="AE5" s="131"/>
      <c r="AF5" s="131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</row>
    <row r="6" ht="26.25" customHeight="1">
      <c r="B6" s="54" t="s">
        <v>7</v>
      </c>
      <c r="C6" s="55" t="s">
        <v>56</v>
      </c>
      <c r="D6" s="56" t="s">
        <v>57</v>
      </c>
      <c r="E6" s="48"/>
      <c r="F6" s="57">
        <v>270.0</v>
      </c>
      <c r="G6" s="58">
        <v>420.0</v>
      </c>
      <c r="H6" s="58">
        <v>500.0</v>
      </c>
      <c r="I6" s="58">
        <v>550.0</v>
      </c>
      <c r="J6" s="58">
        <v>570.0</v>
      </c>
      <c r="K6" s="58">
        <v>750.0</v>
      </c>
      <c r="L6" s="58">
        <v>1000.0</v>
      </c>
      <c r="M6" s="58">
        <v>1250.0</v>
      </c>
      <c r="N6" s="58">
        <v>1500.0</v>
      </c>
      <c r="O6" s="58">
        <v>1750.0</v>
      </c>
      <c r="P6" s="58">
        <v>2000.0</v>
      </c>
      <c r="Q6" s="58">
        <v>2200.0</v>
      </c>
      <c r="R6" s="58">
        <v>2250.0</v>
      </c>
      <c r="S6" s="58">
        <v>2500.0</v>
      </c>
      <c r="T6" s="59">
        <v>3000.0</v>
      </c>
      <c r="AD6" s="117" t="s">
        <v>58</v>
      </c>
      <c r="AE6" s="131"/>
      <c r="AF6" s="131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</row>
    <row r="7" ht="15.0" customHeight="1">
      <c r="B7" s="60">
        <v>2.0</v>
      </c>
      <c r="C7" s="61">
        <v>100.0</v>
      </c>
      <c r="D7" s="62" t="s">
        <v>59</v>
      </c>
      <c r="E7" s="63"/>
      <c r="F7" s="64">
        <f t="shared" ref="F7:T7" si="1">ROUND(AD7-(AD7*$L$5),0)</f>
        <v>8420</v>
      </c>
      <c r="G7" s="64">
        <f t="shared" si="1"/>
        <v>9090</v>
      </c>
      <c r="H7" s="64">
        <f t="shared" si="1"/>
        <v>9834</v>
      </c>
      <c r="I7" s="64">
        <f t="shared" si="1"/>
        <v>10578</v>
      </c>
      <c r="J7" s="64">
        <f t="shared" si="1"/>
        <v>10577</v>
      </c>
      <c r="K7" s="64">
        <f t="shared" si="1"/>
        <v>11613</v>
      </c>
      <c r="L7" s="64">
        <f t="shared" si="1"/>
        <v>12291</v>
      </c>
      <c r="M7" s="64">
        <f t="shared" si="1"/>
        <v>13456</v>
      </c>
      <c r="N7" s="64">
        <f t="shared" si="1"/>
        <v>13808</v>
      </c>
      <c r="O7" s="64">
        <f t="shared" si="1"/>
        <v>14646</v>
      </c>
      <c r="P7" s="64">
        <f t="shared" si="1"/>
        <v>15850</v>
      </c>
      <c r="Q7" s="64">
        <f t="shared" si="1"/>
        <v>18840</v>
      </c>
      <c r="R7" s="64">
        <f t="shared" si="1"/>
        <v>19214</v>
      </c>
      <c r="S7" s="64">
        <f t="shared" si="1"/>
        <v>23419</v>
      </c>
      <c r="T7" s="65">
        <f t="shared" si="1"/>
        <v>27623</v>
      </c>
      <c r="AD7" s="46">
        <v>8420.488372395</v>
      </c>
      <c r="AE7" s="46">
        <v>9089.898191549999</v>
      </c>
      <c r="AF7" s="46">
        <v>9833.686879499997</v>
      </c>
      <c r="AG7" s="46">
        <v>10578.17574</v>
      </c>
      <c r="AH7" s="46">
        <v>10577.47556745</v>
      </c>
      <c r="AI7" s="46">
        <v>11612.502495</v>
      </c>
      <c r="AJ7" s="46">
        <v>12291.208676999999</v>
      </c>
      <c r="AK7" s="46">
        <v>13455.842994000002</v>
      </c>
      <c r="AL7" s="46">
        <v>13807.941740999997</v>
      </c>
      <c r="AM7" s="46">
        <v>14645.968623</v>
      </c>
      <c r="AN7" s="46">
        <v>15850.433115000003</v>
      </c>
      <c r="AO7" s="46">
        <v>18840.351585</v>
      </c>
      <c r="AP7" s="46">
        <v>19214.09139375</v>
      </c>
      <c r="AQ7" s="46">
        <v>23418.664242187508</v>
      </c>
      <c r="AR7" s="46">
        <v>27623.237090625</v>
      </c>
    </row>
    <row r="8" ht="15.0" customHeight="1">
      <c r="B8" s="67"/>
      <c r="C8" s="68"/>
      <c r="D8" s="69" t="str">
        <f>RIGHT($M$5,21)</f>
        <v>ΔТ=70⁰С (95/85/20) Вт</v>
      </c>
      <c r="E8" s="70"/>
      <c r="F8" s="71">
        <f t="shared" ref="F8:T8" si="2">ROUND(IF($D8="ΔТ=70⁰С (95/85/20) Вт",AD8,(IF($D8="ΔТ=60⁰С (90/70/20) Вт",AD8*0.818,AD8*0.646))),0)</f>
        <v>65</v>
      </c>
      <c r="G8" s="71">
        <f t="shared" si="2"/>
        <v>100</v>
      </c>
      <c r="H8" s="71">
        <f t="shared" si="2"/>
        <v>119</v>
      </c>
      <c r="I8" s="71">
        <f t="shared" si="2"/>
        <v>130</v>
      </c>
      <c r="J8" s="71">
        <f t="shared" si="2"/>
        <v>136</v>
      </c>
      <c r="K8" s="71">
        <f t="shared" si="2"/>
        <v>176</v>
      </c>
      <c r="L8" s="71">
        <f t="shared" si="2"/>
        <v>238</v>
      </c>
      <c r="M8" s="71">
        <f t="shared" si="2"/>
        <v>294</v>
      </c>
      <c r="N8" s="71">
        <f t="shared" si="2"/>
        <v>355</v>
      </c>
      <c r="O8" s="71">
        <f t="shared" si="2"/>
        <v>412</v>
      </c>
      <c r="P8" s="71">
        <f t="shared" si="2"/>
        <v>475</v>
      </c>
      <c r="Q8" s="71">
        <f t="shared" si="2"/>
        <v>522</v>
      </c>
      <c r="R8" s="71">
        <f t="shared" si="2"/>
        <v>531</v>
      </c>
      <c r="S8" s="71">
        <f t="shared" si="2"/>
        <v>594</v>
      </c>
      <c r="T8" s="72">
        <f t="shared" si="2"/>
        <v>713</v>
      </c>
      <c r="AD8" s="46">
        <v>64.5873</v>
      </c>
      <c r="AE8" s="46">
        <v>99.61770000000001</v>
      </c>
      <c r="AF8" s="46">
        <v>119.32230000000001</v>
      </c>
      <c r="AG8" s="46">
        <v>130.2693</v>
      </c>
      <c r="AH8" s="46">
        <v>135.7428</v>
      </c>
      <c r="AI8" s="46">
        <v>176.24670000000003</v>
      </c>
      <c r="AJ8" s="46">
        <v>237.5499</v>
      </c>
      <c r="AK8" s="46">
        <v>294.47429999999997</v>
      </c>
      <c r="AL8" s="46">
        <v>354.6828</v>
      </c>
      <c r="AM8" s="46">
        <v>411.6072</v>
      </c>
      <c r="AN8" s="46">
        <v>475.0998</v>
      </c>
      <c r="AO8" s="46">
        <v>522.1718999999999</v>
      </c>
      <c r="AP8" s="46">
        <v>530.9295</v>
      </c>
      <c r="AQ8" s="46">
        <v>594.4221</v>
      </c>
      <c r="AR8" s="46">
        <v>712.6496999999999</v>
      </c>
    </row>
    <row r="9" ht="15.0" customHeight="1">
      <c r="B9" s="60">
        <v>3.0</v>
      </c>
      <c r="C9" s="61">
        <v>160.0</v>
      </c>
      <c r="D9" s="62" t="s">
        <v>59</v>
      </c>
      <c r="E9" s="63"/>
      <c r="F9" s="64">
        <f t="shared" ref="F9:T9" si="3">ROUND(AD9-(AD9*$L$5),0)</f>
        <v>9831</v>
      </c>
      <c r="G9" s="64">
        <f t="shared" si="3"/>
        <v>10657</v>
      </c>
      <c r="H9" s="64">
        <f t="shared" si="3"/>
        <v>11575</v>
      </c>
      <c r="I9" s="64">
        <f t="shared" si="3"/>
        <v>12492</v>
      </c>
      <c r="J9" s="64">
        <f t="shared" si="3"/>
        <v>12493</v>
      </c>
      <c r="K9" s="64">
        <f t="shared" si="3"/>
        <v>13987</v>
      </c>
      <c r="L9" s="64">
        <f t="shared" si="3"/>
        <v>15007</v>
      </c>
      <c r="M9" s="64">
        <f t="shared" si="3"/>
        <v>16755</v>
      </c>
      <c r="N9" s="64">
        <f t="shared" si="3"/>
        <v>17287</v>
      </c>
      <c r="O9" s="64">
        <f t="shared" si="3"/>
        <v>18546</v>
      </c>
      <c r="P9" s="64">
        <f t="shared" si="3"/>
        <v>20349</v>
      </c>
      <c r="Q9" s="64">
        <f t="shared" si="3"/>
        <v>24339</v>
      </c>
      <c r="R9" s="64">
        <f t="shared" si="3"/>
        <v>24838</v>
      </c>
      <c r="S9" s="64">
        <f t="shared" si="3"/>
        <v>30448</v>
      </c>
      <c r="T9" s="65">
        <f t="shared" si="3"/>
        <v>36059</v>
      </c>
      <c r="AD9" s="46">
        <v>9831.077717937298</v>
      </c>
      <c r="AE9" s="46">
        <v>10657.219686596996</v>
      </c>
      <c r="AF9" s="46">
        <v>11575.15520733</v>
      </c>
      <c r="AG9" s="46">
        <v>12491.7012</v>
      </c>
      <c r="AH9" s="46">
        <v>12493.090728062996</v>
      </c>
      <c r="AI9" s="46">
        <v>13987.41734808</v>
      </c>
      <c r="AJ9" s="46">
        <v>15007.345704450003</v>
      </c>
      <c r="AK9" s="46">
        <v>16754.54119218</v>
      </c>
      <c r="AL9" s="46">
        <v>17287.232468219998</v>
      </c>
      <c r="AM9" s="46">
        <v>18545.595991559996</v>
      </c>
      <c r="AN9" s="46">
        <v>20349.409863420005</v>
      </c>
      <c r="AO9" s="46">
        <v>24339.100944179998</v>
      </c>
      <c r="AP9" s="46">
        <v>24837.812329275002</v>
      </c>
      <c r="AQ9" s="46">
        <v>30448.315411593743</v>
      </c>
      <c r="AR9" s="46">
        <v>36058.81849391249</v>
      </c>
    </row>
    <row r="10" ht="15.0" customHeight="1">
      <c r="B10" s="67"/>
      <c r="C10" s="68"/>
      <c r="D10" s="69" t="str">
        <f>RIGHT($M$5,21)</f>
        <v>ΔТ=70⁰С (95/85/20) Вт</v>
      </c>
      <c r="E10" s="70"/>
      <c r="F10" s="71">
        <f t="shared" ref="F10:T10" si="4">ROUND(IF($D10="ΔТ=70⁰С (95/85/20) Вт",AD10,(IF($D10="ΔТ=60⁰С (90/70/20) Вт",AD10*0.818,AD10*0.646))),0)</f>
        <v>96</v>
      </c>
      <c r="G10" s="71">
        <f t="shared" si="4"/>
        <v>150</v>
      </c>
      <c r="H10" s="71">
        <f t="shared" si="4"/>
        <v>178</v>
      </c>
      <c r="I10" s="71">
        <f t="shared" si="4"/>
        <v>196</v>
      </c>
      <c r="J10" s="71">
        <f t="shared" si="4"/>
        <v>203</v>
      </c>
      <c r="K10" s="71">
        <f t="shared" si="4"/>
        <v>264</v>
      </c>
      <c r="L10" s="71">
        <f t="shared" si="4"/>
        <v>357</v>
      </c>
      <c r="M10" s="71">
        <f t="shared" si="4"/>
        <v>442</v>
      </c>
      <c r="N10" s="71">
        <f t="shared" si="4"/>
        <v>532</v>
      </c>
      <c r="O10" s="71">
        <f t="shared" si="4"/>
        <v>617</v>
      </c>
      <c r="P10" s="71">
        <f t="shared" si="4"/>
        <v>713</v>
      </c>
      <c r="Q10" s="71">
        <f t="shared" si="4"/>
        <v>784</v>
      </c>
      <c r="R10" s="71">
        <f t="shared" si="4"/>
        <v>796</v>
      </c>
      <c r="S10" s="71">
        <f t="shared" si="4"/>
        <v>891</v>
      </c>
      <c r="T10" s="72">
        <f t="shared" si="4"/>
        <v>1070</v>
      </c>
      <c r="AD10" s="46">
        <v>96.33360000000002</v>
      </c>
      <c r="AE10" s="46">
        <v>149.97390000000001</v>
      </c>
      <c r="AF10" s="46">
        <v>178.43609999999998</v>
      </c>
      <c r="AG10" s="46">
        <v>195.9513</v>
      </c>
      <c r="AH10" s="46">
        <v>202.51950000000002</v>
      </c>
      <c r="AI10" s="46">
        <v>263.82270000000005</v>
      </c>
      <c r="AJ10" s="46">
        <v>356.87219999999996</v>
      </c>
      <c r="AK10" s="46">
        <v>442.2588</v>
      </c>
      <c r="AL10" s="46">
        <v>532.0242000000001</v>
      </c>
      <c r="AM10" s="46">
        <v>617.4108</v>
      </c>
      <c r="AN10" s="46">
        <v>712.6496999999999</v>
      </c>
      <c r="AO10" s="46">
        <v>783.8052</v>
      </c>
      <c r="AP10" s="46">
        <v>795.8469</v>
      </c>
      <c r="AQ10" s="46">
        <v>891.0858000000001</v>
      </c>
      <c r="AR10" s="46">
        <v>1069.5219</v>
      </c>
    </row>
    <row r="11" ht="15.0" customHeight="1">
      <c r="B11" s="60">
        <v>4.0</v>
      </c>
      <c r="C11" s="61">
        <v>220.0</v>
      </c>
      <c r="D11" s="62" t="s">
        <v>59</v>
      </c>
      <c r="E11" s="63"/>
      <c r="F11" s="64">
        <f t="shared" ref="F11:T11" si="5">ROUND(AD11-(AD11*$L$5),0)</f>
        <v>11245</v>
      </c>
      <c r="G11" s="64">
        <f t="shared" si="5"/>
        <v>12228</v>
      </c>
      <c r="H11" s="64">
        <f t="shared" si="5"/>
        <v>13320</v>
      </c>
      <c r="I11" s="64">
        <f t="shared" si="5"/>
        <v>14412</v>
      </c>
      <c r="J11" s="64">
        <f t="shared" si="5"/>
        <v>14413</v>
      </c>
      <c r="K11" s="64">
        <f t="shared" si="5"/>
        <v>16367</v>
      </c>
      <c r="L11" s="64">
        <f t="shared" si="5"/>
        <v>17729</v>
      </c>
      <c r="M11" s="64">
        <f t="shared" si="5"/>
        <v>20060</v>
      </c>
      <c r="N11" s="64">
        <f t="shared" si="5"/>
        <v>20774</v>
      </c>
      <c r="O11" s="64">
        <f t="shared" si="5"/>
        <v>22453</v>
      </c>
      <c r="P11" s="64">
        <f t="shared" si="5"/>
        <v>24858</v>
      </c>
      <c r="Q11" s="64">
        <f t="shared" si="5"/>
        <v>29849</v>
      </c>
      <c r="R11" s="64">
        <f t="shared" si="5"/>
        <v>30473</v>
      </c>
      <c r="S11" s="64">
        <f t="shared" si="5"/>
        <v>37493</v>
      </c>
      <c r="T11" s="65">
        <f t="shared" si="5"/>
        <v>44512</v>
      </c>
      <c r="AD11" s="46">
        <v>11244.620265515998</v>
      </c>
      <c r="AE11" s="46">
        <v>12227.82251724</v>
      </c>
      <c r="AF11" s="46">
        <v>13320.269463599998</v>
      </c>
      <c r="AG11" s="46">
        <v>14411.934900000004</v>
      </c>
      <c r="AH11" s="46">
        <v>14412.716409959998</v>
      </c>
      <c r="AI11" s="46">
        <v>16367.306361120001</v>
      </c>
      <c r="AJ11" s="46">
        <v>17729.17299648</v>
      </c>
      <c r="AK11" s="46">
        <v>20060.15223168</v>
      </c>
      <c r="AL11" s="46">
        <v>20773.815052319995</v>
      </c>
      <c r="AM11" s="46">
        <v>22453.397350560004</v>
      </c>
      <c r="AN11" s="46">
        <v>24857.81839728</v>
      </c>
      <c r="AO11" s="46">
        <v>29849.378041120006</v>
      </c>
      <c r="AP11" s="46">
        <v>30473.322996599996</v>
      </c>
      <c r="AQ11" s="46">
        <v>37492.70374575</v>
      </c>
      <c r="AR11" s="46">
        <v>44512.0844949</v>
      </c>
    </row>
    <row r="12" ht="15.0" customHeight="1">
      <c r="B12" s="67"/>
      <c r="C12" s="68"/>
      <c r="D12" s="69" t="str">
        <f>RIGHT($M$5,21)</f>
        <v>ΔТ=70⁰С (95/85/20) Вт</v>
      </c>
      <c r="E12" s="70"/>
      <c r="F12" s="71">
        <f t="shared" ref="F12:T12" si="6">ROUND(IF($D12="ΔТ=70⁰С (95/85/20) Вт",AD12,(IF($D12="ΔТ=60⁰С (90/70/20) Вт",AD12*0.818,AD12*0.646))),0)</f>
        <v>129</v>
      </c>
      <c r="G12" s="71">
        <f t="shared" si="6"/>
        <v>200</v>
      </c>
      <c r="H12" s="71">
        <f t="shared" si="6"/>
        <v>238</v>
      </c>
      <c r="I12" s="71">
        <f t="shared" si="6"/>
        <v>262</v>
      </c>
      <c r="J12" s="71">
        <f t="shared" si="6"/>
        <v>271</v>
      </c>
      <c r="K12" s="71">
        <f t="shared" si="6"/>
        <v>352</v>
      </c>
      <c r="L12" s="71">
        <f t="shared" si="6"/>
        <v>475</v>
      </c>
      <c r="M12" s="71">
        <f t="shared" si="6"/>
        <v>590</v>
      </c>
      <c r="N12" s="71">
        <f t="shared" si="6"/>
        <v>708</v>
      </c>
      <c r="O12" s="71">
        <f t="shared" si="6"/>
        <v>823</v>
      </c>
      <c r="P12" s="71">
        <f t="shared" si="6"/>
        <v>950</v>
      </c>
      <c r="Q12" s="71">
        <f t="shared" si="6"/>
        <v>1045</v>
      </c>
      <c r="R12" s="71">
        <f t="shared" si="6"/>
        <v>1061</v>
      </c>
      <c r="S12" s="71">
        <f t="shared" si="6"/>
        <v>1188</v>
      </c>
      <c r="T12" s="72">
        <f t="shared" si="6"/>
        <v>1425</v>
      </c>
      <c r="AD12" s="46">
        <v>129.1746</v>
      </c>
      <c r="AE12" s="46">
        <v>200.33010000000002</v>
      </c>
      <c r="AF12" s="46">
        <v>237.5499</v>
      </c>
      <c r="AG12" s="46">
        <v>261.6333</v>
      </c>
      <c r="AH12" s="46">
        <v>271.4856</v>
      </c>
      <c r="AI12" s="46">
        <v>352.49340000000007</v>
      </c>
      <c r="AJ12" s="46">
        <v>475.0998</v>
      </c>
      <c r="AK12" s="46">
        <v>590.0432999999999</v>
      </c>
      <c r="AL12" s="46">
        <v>708.2708999999999</v>
      </c>
      <c r="AM12" s="46">
        <v>823.2144</v>
      </c>
      <c r="AN12" s="46">
        <v>950.1996</v>
      </c>
      <c r="AO12" s="46">
        <v>1045.4385000000002</v>
      </c>
      <c r="AP12" s="46">
        <v>1060.7643</v>
      </c>
      <c r="AQ12" s="46">
        <v>1187.7495</v>
      </c>
      <c r="AR12" s="46">
        <v>1425.2993999999999</v>
      </c>
    </row>
    <row r="13" ht="15.0" customHeight="1">
      <c r="B13" s="60">
        <v>5.0</v>
      </c>
      <c r="C13" s="61">
        <v>280.0</v>
      </c>
      <c r="D13" s="62" t="s">
        <v>59</v>
      </c>
      <c r="E13" s="63"/>
      <c r="F13" s="64">
        <f t="shared" ref="F13:T13" si="7">ROUND(AD13-(AD13*$L$5),0)</f>
        <v>12660</v>
      </c>
      <c r="G13" s="64">
        <f t="shared" si="7"/>
        <v>13801</v>
      </c>
      <c r="H13" s="64">
        <f t="shared" si="7"/>
        <v>15068</v>
      </c>
      <c r="I13" s="64">
        <f t="shared" si="7"/>
        <v>16336</v>
      </c>
      <c r="J13" s="64">
        <f t="shared" si="7"/>
        <v>16335</v>
      </c>
      <c r="K13" s="64">
        <f t="shared" si="7"/>
        <v>18752</v>
      </c>
      <c r="L13" s="64">
        <f t="shared" si="7"/>
        <v>20457</v>
      </c>
      <c r="M13" s="64">
        <f t="shared" si="7"/>
        <v>23373</v>
      </c>
      <c r="N13" s="64">
        <f t="shared" si="7"/>
        <v>24268</v>
      </c>
      <c r="O13" s="64">
        <f t="shared" si="7"/>
        <v>26369</v>
      </c>
      <c r="P13" s="64">
        <f t="shared" si="7"/>
        <v>29376</v>
      </c>
      <c r="Q13" s="64">
        <f t="shared" si="7"/>
        <v>35371</v>
      </c>
      <c r="R13" s="64">
        <f t="shared" si="7"/>
        <v>36121</v>
      </c>
      <c r="S13" s="64">
        <f t="shared" si="7"/>
        <v>44552</v>
      </c>
      <c r="T13" s="65">
        <f t="shared" si="7"/>
        <v>52983</v>
      </c>
      <c r="AD13" s="46">
        <v>12660.468728668204</v>
      </c>
      <c r="AE13" s="46">
        <v>13800.987476297998</v>
      </c>
      <c r="AF13" s="46">
        <v>15068.230529220004</v>
      </c>
      <c r="AG13" s="46">
        <v>16335.52272</v>
      </c>
      <c r="AH13" s="46">
        <v>16335.473582142005</v>
      </c>
      <c r="AI13" s="46">
        <v>18752.169534120007</v>
      </c>
      <c r="AJ13" s="46">
        <v>20456.69055309</v>
      </c>
      <c r="AK13" s="46">
        <v>23372.6761125</v>
      </c>
      <c r="AL13" s="46">
        <v>24267.6894933</v>
      </c>
      <c r="AM13" s="46">
        <v>26369.3727</v>
      </c>
      <c r="AN13" s="46">
        <v>29375.658716579997</v>
      </c>
      <c r="AO13" s="46">
        <v>35371.18287582</v>
      </c>
      <c r="AP13" s="46">
        <v>36120.623395725</v>
      </c>
      <c r="AQ13" s="46">
        <v>44551.82924465624</v>
      </c>
      <c r="AR13" s="46">
        <v>52983.03509358752</v>
      </c>
    </row>
    <row r="14" ht="15.0" customHeight="1">
      <c r="B14" s="67"/>
      <c r="C14" s="68"/>
      <c r="D14" s="69" t="str">
        <f>RIGHT($M$5,21)</f>
        <v>ΔТ=70⁰С (95/85/20) Вт</v>
      </c>
      <c r="E14" s="70"/>
      <c r="F14" s="71">
        <f t="shared" ref="F14:T14" si="8">ROUND(IF($D14="ΔТ=70⁰С (95/85/20) Вт",AD14,(IF($D14="ΔТ=60⁰С (90/70/20) Вт",AD14*0.818,AD14*0.646))),0)</f>
        <v>160</v>
      </c>
      <c r="G14" s="71">
        <f t="shared" si="8"/>
        <v>251</v>
      </c>
      <c r="H14" s="71">
        <f t="shared" si="8"/>
        <v>297</v>
      </c>
      <c r="I14" s="71">
        <f t="shared" si="8"/>
        <v>326</v>
      </c>
      <c r="J14" s="71">
        <f t="shared" si="8"/>
        <v>340</v>
      </c>
      <c r="K14" s="71">
        <f t="shared" si="8"/>
        <v>440</v>
      </c>
      <c r="L14" s="71">
        <f t="shared" si="8"/>
        <v>594</v>
      </c>
      <c r="M14" s="71">
        <f t="shared" si="8"/>
        <v>738</v>
      </c>
      <c r="N14" s="71">
        <f t="shared" si="8"/>
        <v>886</v>
      </c>
      <c r="O14" s="71">
        <f t="shared" si="8"/>
        <v>1029</v>
      </c>
      <c r="P14" s="71">
        <f t="shared" si="8"/>
        <v>1188</v>
      </c>
      <c r="Q14" s="71">
        <f t="shared" si="8"/>
        <v>1307</v>
      </c>
      <c r="R14" s="71">
        <f t="shared" si="8"/>
        <v>1327</v>
      </c>
      <c r="S14" s="71">
        <f t="shared" si="8"/>
        <v>1484</v>
      </c>
      <c r="T14" s="72">
        <f t="shared" si="8"/>
        <v>1782</v>
      </c>
      <c r="AD14" s="46">
        <v>159.8262</v>
      </c>
      <c r="AE14" s="46">
        <v>250.68630000000002</v>
      </c>
      <c r="AF14" s="46">
        <v>296.6637</v>
      </c>
      <c r="AG14" s="46">
        <v>326.22059999999993</v>
      </c>
      <c r="AH14" s="46">
        <v>340.45169999999996</v>
      </c>
      <c r="AI14" s="46">
        <v>440.0694</v>
      </c>
      <c r="AJ14" s="46">
        <v>594.4221</v>
      </c>
      <c r="AK14" s="46">
        <v>737.8277999999999</v>
      </c>
      <c r="AL14" s="46">
        <v>885.6123</v>
      </c>
      <c r="AM14" s="46">
        <v>1029.018</v>
      </c>
      <c r="AN14" s="46">
        <v>1187.7495</v>
      </c>
      <c r="AO14" s="46">
        <v>1307.0717999999997</v>
      </c>
      <c r="AP14" s="46">
        <v>1326.7763999999997</v>
      </c>
      <c r="AQ14" s="46">
        <v>1484.4132000000002</v>
      </c>
      <c r="AR14" s="46">
        <v>1782.1716000000001</v>
      </c>
    </row>
    <row r="15" ht="15.0" customHeight="1">
      <c r="B15" s="60">
        <v>6.0</v>
      </c>
      <c r="C15" s="61">
        <v>340.0</v>
      </c>
      <c r="D15" s="62" t="s">
        <v>59</v>
      </c>
      <c r="E15" s="63"/>
      <c r="F15" s="64">
        <f t="shared" ref="F15:T15" si="9">ROUND(AD15-(AD15*$L$5),0)</f>
        <v>14080</v>
      </c>
      <c r="G15" s="64">
        <f t="shared" si="9"/>
        <v>15378</v>
      </c>
      <c r="H15" s="64">
        <f t="shared" si="9"/>
        <v>16821</v>
      </c>
      <c r="I15" s="64">
        <f t="shared" si="9"/>
        <v>18262</v>
      </c>
      <c r="J15" s="64">
        <f t="shared" si="9"/>
        <v>18263</v>
      </c>
      <c r="K15" s="64">
        <f t="shared" si="9"/>
        <v>21142</v>
      </c>
      <c r="L15" s="64">
        <f t="shared" si="9"/>
        <v>23190</v>
      </c>
      <c r="M15" s="64">
        <f t="shared" si="9"/>
        <v>26692</v>
      </c>
      <c r="N15" s="64">
        <f t="shared" si="9"/>
        <v>27767</v>
      </c>
      <c r="O15" s="64">
        <f t="shared" si="9"/>
        <v>30295</v>
      </c>
      <c r="P15" s="64">
        <f t="shared" si="9"/>
        <v>33903</v>
      </c>
      <c r="Q15" s="64">
        <f t="shared" si="9"/>
        <v>40905</v>
      </c>
      <c r="R15" s="64">
        <f t="shared" si="9"/>
        <v>41780</v>
      </c>
      <c r="S15" s="64">
        <f t="shared" si="9"/>
        <v>51626</v>
      </c>
      <c r="T15" s="65">
        <f t="shared" si="9"/>
        <v>61472</v>
      </c>
      <c r="AD15" s="46">
        <v>14079.9170011104</v>
      </c>
      <c r="AE15" s="46">
        <v>15378.152223456002</v>
      </c>
      <c r="AF15" s="46">
        <v>16820.635803839996</v>
      </c>
      <c r="AG15" s="46">
        <v>18262.46466</v>
      </c>
      <c r="AH15" s="46">
        <v>18263.119384224003</v>
      </c>
      <c r="AI15" s="46">
        <v>21142.00686708</v>
      </c>
      <c r="AJ15" s="46">
        <v>23189.89837428</v>
      </c>
      <c r="AK15" s="46">
        <v>26692.11283464</v>
      </c>
      <c r="AL15" s="46">
        <v>27767.255875920004</v>
      </c>
      <c r="AM15" s="46">
        <v>30295.121955119997</v>
      </c>
      <c r="AN15" s="46">
        <v>33902.93082132</v>
      </c>
      <c r="AO15" s="46">
        <v>40904.515448280006</v>
      </c>
      <c r="AP15" s="46">
        <v>41779.71352665</v>
      </c>
      <c r="AQ15" s="46">
        <v>51625.69190831252</v>
      </c>
      <c r="AR15" s="46">
        <v>61471.670289974994</v>
      </c>
    </row>
    <row r="16" ht="15.0" customHeight="1">
      <c r="B16" s="67"/>
      <c r="C16" s="68"/>
      <c r="D16" s="69" t="str">
        <f>RIGHT($M$5,21)</f>
        <v>ΔТ=70⁰С (95/85/20) Вт</v>
      </c>
      <c r="E16" s="70"/>
      <c r="F16" s="71">
        <f t="shared" ref="F16:T16" si="10">ROUND(IF($D16="ΔТ=70⁰С (95/85/20) Вт",AD16,(IF($D16="ΔТ=60⁰С (90/70/20) Вт",AD16*0.818,AD16*0.646))),0)</f>
        <v>192</v>
      </c>
      <c r="G16" s="71">
        <f t="shared" si="10"/>
        <v>299</v>
      </c>
      <c r="H16" s="71">
        <f t="shared" si="10"/>
        <v>357</v>
      </c>
      <c r="I16" s="71">
        <f t="shared" si="10"/>
        <v>392</v>
      </c>
      <c r="J16" s="71">
        <f t="shared" si="10"/>
        <v>406</v>
      </c>
      <c r="K16" s="71">
        <f t="shared" si="10"/>
        <v>529</v>
      </c>
      <c r="L16" s="71">
        <f t="shared" si="10"/>
        <v>713</v>
      </c>
      <c r="M16" s="71">
        <f t="shared" si="10"/>
        <v>885</v>
      </c>
      <c r="N16" s="71">
        <f t="shared" si="10"/>
        <v>1063</v>
      </c>
      <c r="O16" s="71">
        <f t="shared" si="10"/>
        <v>1235</v>
      </c>
      <c r="P16" s="71">
        <f t="shared" si="10"/>
        <v>1425</v>
      </c>
      <c r="Q16" s="71">
        <f t="shared" si="10"/>
        <v>1568</v>
      </c>
      <c r="R16" s="71">
        <f t="shared" si="10"/>
        <v>1592</v>
      </c>
      <c r="S16" s="71">
        <f t="shared" si="10"/>
        <v>1781</v>
      </c>
      <c r="T16" s="72">
        <f t="shared" si="10"/>
        <v>2138</v>
      </c>
      <c r="AD16" s="46">
        <v>191.57250000000002</v>
      </c>
      <c r="AE16" s="46">
        <v>298.8531</v>
      </c>
      <c r="AF16" s="46">
        <v>356.87219999999996</v>
      </c>
      <c r="AG16" s="46">
        <v>391.9026</v>
      </c>
      <c r="AH16" s="46">
        <v>406.1337</v>
      </c>
      <c r="AI16" s="46">
        <v>528.7401</v>
      </c>
      <c r="AJ16" s="46">
        <v>712.6496999999999</v>
      </c>
      <c r="AK16" s="46">
        <v>884.5176</v>
      </c>
      <c r="AL16" s="46">
        <v>1062.9537</v>
      </c>
      <c r="AM16" s="46">
        <v>1234.8216</v>
      </c>
      <c r="AN16" s="46">
        <v>1425.2993999999999</v>
      </c>
      <c r="AO16" s="46">
        <v>1567.6104</v>
      </c>
      <c r="AP16" s="46">
        <v>1591.6938</v>
      </c>
      <c r="AQ16" s="46">
        <v>1781.0769</v>
      </c>
      <c r="AR16" s="46">
        <v>2137.9491000000003</v>
      </c>
    </row>
    <row r="17" ht="15.0" customHeight="1">
      <c r="B17" s="60">
        <v>7.0</v>
      </c>
      <c r="C17" s="61">
        <v>400.0</v>
      </c>
      <c r="D17" s="62" t="s">
        <v>59</v>
      </c>
      <c r="E17" s="63"/>
      <c r="F17" s="64">
        <f t="shared" ref="F17:T17" si="11">ROUND(AD17-(AD17*$L$5),0)</f>
        <v>15502</v>
      </c>
      <c r="G17" s="64">
        <f t="shared" si="11"/>
        <v>16958</v>
      </c>
      <c r="H17" s="64">
        <f t="shared" si="11"/>
        <v>18576</v>
      </c>
      <c r="I17" s="64">
        <f t="shared" si="11"/>
        <v>20194</v>
      </c>
      <c r="J17" s="64">
        <f t="shared" si="11"/>
        <v>20194</v>
      </c>
      <c r="K17" s="64">
        <f t="shared" si="11"/>
        <v>23537</v>
      </c>
      <c r="L17" s="64">
        <f t="shared" si="11"/>
        <v>25929</v>
      </c>
      <c r="M17" s="64">
        <f t="shared" si="11"/>
        <v>30018</v>
      </c>
      <c r="N17" s="64">
        <f t="shared" si="11"/>
        <v>31276</v>
      </c>
      <c r="O17" s="64">
        <f t="shared" si="11"/>
        <v>34227</v>
      </c>
      <c r="P17" s="64">
        <f t="shared" si="11"/>
        <v>38440</v>
      </c>
      <c r="Q17" s="64">
        <f t="shared" si="11"/>
        <v>46449</v>
      </c>
      <c r="R17" s="64">
        <f t="shared" si="11"/>
        <v>47451</v>
      </c>
      <c r="S17" s="64">
        <f t="shared" si="11"/>
        <v>58714</v>
      </c>
      <c r="T17" s="65">
        <f t="shared" si="11"/>
        <v>69978</v>
      </c>
      <c r="AD17" s="46">
        <v>15501.669830707502</v>
      </c>
      <c r="AE17" s="46">
        <v>16957.877589674998</v>
      </c>
      <c r="AF17" s="46">
        <v>18575.886210750003</v>
      </c>
      <c r="AG17" s="46">
        <v>20194.43778</v>
      </c>
      <c r="AH17" s="46">
        <v>20193.894831825004</v>
      </c>
      <c r="AI17" s="46">
        <v>23536.81836</v>
      </c>
      <c r="AJ17" s="46">
        <v>25928.79646005</v>
      </c>
      <c r="AK17" s="46">
        <v>30018.462398099997</v>
      </c>
      <c r="AL17" s="46">
        <v>31275.712353599996</v>
      </c>
      <c r="AM17" s="46">
        <v>34227.446962500006</v>
      </c>
      <c r="AN17" s="46">
        <v>38439.63471150001</v>
      </c>
      <c r="AO17" s="46">
        <v>46449.375758500006</v>
      </c>
      <c r="AP17" s="46">
        <v>47450.593389375</v>
      </c>
      <c r="AQ17" s="46">
        <v>58714.29173671875</v>
      </c>
      <c r="AR17" s="46">
        <v>69977.99008406249</v>
      </c>
    </row>
    <row r="18" ht="15.0" customHeight="1">
      <c r="B18" s="67"/>
      <c r="C18" s="68"/>
      <c r="D18" s="69" t="str">
        <f>RIGHT($M$5,21)</f>
        <v>ΔТ=70⁰С (95/85/20) Вт</v>
      </c>
      <c r="E18" s="70"/>
      <c r="F18" s="71">
        <f t="shared" ref="F18:T18" si="12">ROUND(IF($D18="ΔТ=70⁰С (95/85/20) Вт",AD18,(IF($D18="ΔТ=60⁰С (90/70/20) Вт",AD18*0.818,AD18*0.646))),0)</f>
        <v>224</v>
      </c>
      <c r="G18" s="71">
        <f t="shared" si="12"/>
        <v>349</v>
      </c>
      <c r="H18" s="71">
        <f t="shared" si="12"/>
        <v>416</v>
      </c>
      <c r="I18" s="71">
        <f t="shared" si="12"/>
        <v>458</v>
      </c>
      <c r="J18" s="71">
        <f t="shared" si="12"/>
        <v>474</v>
      </c>
      <c r="K18" s="71">
        <f t="shared" si="12"/>
        <v>616</v>
      </c>
      <c r="L18" s="71">
        <f t="shared" si="12"/>
        <v>832</v>
      </c>
      <c r="M18" s="71">
        <f t="shared" si="12"/>
        <v>1032</v>
      </c>
      <c r="N18" s="71">
        <f t="shared" si="12"/>
        <v>1240</v>
      </c>
      <c r="O18" s="71">
        <f t="shared" si="12"/>
        <v>1441</v>
      </c>
      <c r="P18" s="71">
        <f t="shared" si="12"/>
        <v>1663</v>
      </c>
      <c r="Q18" s="71">
        <f t="shared" si="12"/>
        <v>1828</v>
      </c>
      <c r="R18" s="71">
        <f t="shared" si="12"/>
        <v>1857</v>
      </c>
      <c r="S18" s="71">
        <f t="shared" si="12"/>
        <v>2078</v>
      </c>
      <c r="T18" s="72">
        <f t="shared" si="12"/>
        <v>2495</v>
      </c>
      <c r="AD18" s="46">
        <v>224.41349999999997</v>
      </c>
      <c r="AE18" s="46">
        <v>349.2093</v>
      </c>
      <c r="AF18" s="46">
        <v>415.98599999999993</v>
      </c>
      <c r="AG18" s="46">
        <v>457.58459999999997</v>
      </c>
      <c r="AH18" s="46">
        <v>474.00509999999997</v>
      </c>
      <c r="AI18" s="46">
        <v>616.3161</v>
      </c>
      <c r="AJ18" s="46">
        <v>831.9719999999999</v>
      </c>
      <c r="AK18" s="46">
        <v>1032.3020999999999</v>
      </c>
      <c r="AL18" s="46">
        <v>1240.2951</v>
      </c>
      <c r="AM18" s="46">
        <v>1440.6252000000002</v>
      </c>
      <c r="AN18" s="46">
        <v>1662.8492999999999</v>
      </c>
      <c r="AO18" s="46">
        <v>1828.149</v>
      </c>
      <c r="AP18" s="46">
        <v>1856.6112</v>
      </c>
      <c r="AQ18" s="46">
        <v>2077.7406</v>
      </c>
      <c r="AR18" s="46">
        <v>2494.8213</v>
      </c>
    </row>
    <row r="19" ht="15.0" customHeight="1">
      <c r="B19" s="60">
        <v>8.0</v>
      </c>
      <c r="C19" s="61">
        <v>460.0</v>
      </c>
      <c r="D19" s="62" t="s">
        <v>59</v>
      </c>
      <c r="E19" s="63"/>
      <c r="F19" s="64">
        <f t="shared" ref="F19:T19" si="13">ROUND(AD19-(AD19*$L$5),0)</f>
        <v>16927</v>
      </c>
      <c r="G19" s="64">
        <f t="shared" si="13"/>
        <v>18542</v>
      </c>
      <c r="H19" s="64">
        <f t="shared" si="13"/>
        <v>20336</v>
      </c>
      <c r="I19" s="64">
        <f t="shared" si="13"/>
        <v>22130</v>
      </c>
      <c r="J19" s="64">
        <f t="shared" si="13"/>
        <v>22130</v>
      </c>
      <c r="K19" s="64">
        <f t="shared" si="13"/>
        <v>25937</v>
      </c>
      <c r="L19" s="64">
        <f t="shared" si="13"/>
        <v>28673</v>
      </c>
      <c r="M19" s="64">
        <f t="shared" si="13"/>
        <v>33353</v>
      </c>
      <c r="N19" s="64">
        <f t="shared" si="13"/>
        <v>34790</v>
      </c>
      <c r="O19" s="64">
        <f t="shared" si="13"/>
        <v>38165</v>
      </c>
      <c r="P19" s="64">
        <f t="shared" si="13"/>
        <v>42987</v>
      </c>
      <c r="Q19" s="64">
        <f t="shared" si="13"/>
        <v>52008</v>
      </c>
      <c r="R19" s="64">
        <f t="shared" si="13"/>
        <v>53135</v>
      </c>
      <c r="S19" s="64">
        <f t="shared" si="13"/>
        <v>65820</v>
      </c>
      <c r="T19" s="65">
        <f t="shared" si="13"/>
        <v>78505</v>
      </c>
      <c r="AD19" s="46">
        <v>16927.023828013196</v>
      </c>
      <c r="AE19" s="46">
        <v>18541.604253347996</v>
      </c>
      <c r="AF19" s="46">
        <v>20335.58250372</v>
      </c>
      <c r="AG19" s="46">
        <v>22129.765020000006</v>
      </c>
      <c r="AH19" s="46">
        <v>22129.560754091995</v>
      </c>
      <c r="AI19" s="46">
        <v>25936.604012879998</v>
      </c>
      <c r="AJ19" s="46">
        <v>28673.3848104</v>
      </c>
      <c r="AK19" s="46">
        <v>33353.32807224</v>
      </c>
      <c r="AL19" s="46">
        <v>34789.8574188</v>
      </c>
      <c r="AM19" s="46">
        <v>38164.739421599996</v>
      </c>
      <c r="AN19" s="46">
        <v>42987.37365648001</v>
      </c>
      <c r="AO19" s="46">
        <v>52007.723357920004</v>
      </c>
      <c r="AP19" s="46">
        <v>53135.2670706</v>
      </c>
      <c r="AQ19" s="46">
        <v>65820.13383825001</v>
      </c>
      <c r="AR19" s="46">
        <v>78505.00060590002</v>
      </c>
    </row>
    <row r="20" ht="15.0" customHeight="1">
      <c r="B20" s="67"/>
      <c r="C20" s="68"/>
      <c r="D20" s="69" t="str">
        <f>RIGHT($M$5,21)</f>
        <v>ΔТ=70⁰С (95/85/20) Вт</v>
      </c>
      <c r="E20" s="70"/>
      <c r="F20" s="71">
        <f t="shared" ref="F20:T20" si="14">ROUND(IF($D20="ΔТ=70⁰С (95/85/20) Вт",AD20,(IF($D20="ΔТ=60⁰С (90/70/20) Вт",AD20*0.818,AD20*0.646))),0)</f>
        <v>256</v>
      </c>
      <c r="G20" s="71">
        <f t="shared" si="14"/>
        <v>398</v>
      </c>
      <c r="H20" s="71">
        <f t="shared" si="14"/>
        <v>475</v>
      </c>
      <c r="I20" s="71">
        <f t="shared" si="14"/>
        <v>522</v>
      </c>
      <c r="J20" s="71">
        <f t="shared" si="14"/>
        <v>541</v>
      </c>
      <c r="K20" s="71">
        <f t="shared" si="14"/>
        <v>704</v>
      </c>
      <c r="L20" s="71">
        <f t="shared" si="14"/>
        <v>950</v>
      </c>
      <c r="M20" s="71">
        <f t="shared" si="14"/>
        <v>1180</v>
      </c>
      <c r="N20" s="71">
        <f t="shared" si="14"/>
        <v>1418</v>
      </c>
      <c r="O20" s="71">
        <f t="shared" si="14"/>
        <v>1648</v>
      </c>
      <c r="P20" s="71">
        <f t="shared" si="14"/>
        <v>1900</v>
      </c>
      <c r="Q20" s="71">
        <f t="shared" si="14"/>
        <v>2091</v>
      </c>
      <c r="R20" s="71">
        <f t="shared" si="14"/>
        <v>2123</v>
      </c>
      <c r="S20" s="71">
        <f t="shared" si="14"/>
        <v>2375</v>
      </c>
      <c r="T20" s="72">
        <f t="shared" si="14"/>
        <v>2851</v>
      </c>
      <c r="AD20" s="46">
        <v>256.15979999999996</v>
      </c>
      <c r="AE20" s="46">
        <v>398.47080000000005</v>
      </c>
      <c r="AF20" s="46">
        <v>475.0998</v>
      </c>
      <c r="AG20" s="46">
        <v>522.1718999999999</v>
      </c>
      <c r="AH20" s="46">
        <v>540.7818000000001</v>
      </c>
      <c r="AI20" s="46">
        <v>703.8920999999999</v>
      </c>
      <c r="AJ20" s="46">
        <v>950.1996</v>
      </c>
      <c r="AK20" s="46">
        <v>1180.0865999999999</v>
      </c>
      <c r="AL20" s="46">
        <v>1417.6364999999998</v>
      </c>
      <c r="AM20" s="46">
        <v>1647.5235</v>
      </c>
      <c r="AN20" s="46">
        <v>1900.3992</v>
      </c>
      <c r="AO20" s="46">
        <v>2090.8770000000004</v>
      </c>
      <c r="AP20" s="46">
        <v>2122.6233</v>
      </c>
      <c r="AQ20" s="46">
        <v>2375.499</v>
      </c>
      <c r="AR20" s="46">
        <v>2850.5987999999998</v>
      </c>
    </row>
    <row r="21" ht="15.0" customHeight="1">
      <c r="B21" s="60">
        <v>9.0</v>
      </c>
      <c r="C21" s="61">
        <v>520.0</v>
      </c>
      <c r="D21" s="62" t="s">
        <v>59</v>
      </c>
      <c r="E21" s="63"/>
      <c r="F21" s="64">
        <f t="shared" ref="F21:T21" si="15">ROUND(AD21-(AD21*$L$5),0)</f>
        <v>18355</v>
      </c>
      <c r="G21" s="64">
        <f t="shared" si="15"/>
        <v>20128</v>
      </c>
      <c r="H21" s="64">
        <f t="shared" si="15"/>
        <v>22098</v>
      </c>
      <c r="I21" s="64">
        <f t="shared" si="15"/>
        <v>24068</v>
      </c>
      <c r="J21" s="64">
        <f t="shared" si="15"/>
        <v>24068</v>
      </c>
      <c r="K21" s="64">
        <f t="shared" si="15"/>
        <v>28341</v>
      </c>
      <c r="L21" s="64">
        <f t="shared" si="15"/>
        <v>31424</v>
      </c>
      <c r="M21" s="64">
        <f t="shared" si="15"/>
        <v>36694</v>
      </c>
      <c r="N21" s="64">
        <f t="shared" si="15"/>
        <v>38313</v>
      </c>
      <c r="O21" s="64">
        <f t="shared" si="15"/>
        <v>42113</v>
      </c>
      <c r="P21" s="64">
        <f t="shared" si="15"/>
        <v>47543</v>
      </c>
      <c r="Q21" s="64">
        <f t="shared" si="15"/>
        <v>57576</v>
      </c>
      <c r="R21" s="64">
        <f t="shared" si="15"/>
        <v>58830</v>
      </c>
      <c r="S21" s="64">
        <f t="shared" si="15"/>
        <v>72938</v>
      </c>
      <c r="T21" s="65">
        <f t="shared" si="15"/>
        <v>87047</v>
      </c>
      <c r="AD21" s="46">
        <v>18354.681024055197</v>
      </c>
      <c r="AE21" s="46">
        <v>20127.890026728004</v>
      </c>
      <c r="AF21" s="46">
        <v>22098.122251920002</v>
      </c>
      <c r="AG21" s="46">
        <v>24068.446379999998</v>
      </c>
      <c r="AH21" s="46">
        <v>24068.354477112003</v>
      </c>
      <c r="AI21" s="46">
        <v>28341.363825719996</v>
      </c>
      <c r="AJ21" s="46">
        <v>31423.663425330004</v>
      </c>
      <c r="AK21" s="46">
        <v>36693.50499539999</v>
      </c>
      <c r="AL21" s="46">
        <v>38312.89593318</v>
      </c>
      <c r="AM21" s="46">
        <v>42113.409055740005</v>
      </c>
      <c r="AN21" s="46">
        <v>47542.94279460001</v>
      </c>
      <c r="AO21" s="46">
        <v>57575.64119340001</v>
      </c>
      <c r="AP21" s="46">
        <v>58829.72849324999</v>
      </c>
      <c r="AQ21" s="46">
        <v>72938.21061656249</v>
      </c>
      <c r="AR21" s="46">
        <v>87046.692739875</v>
      </c>
    </row>
    <row r="22" ht="15.0" customHeight="1">
      <c r="B22" s="67"/>
      <c r="C22" s="68"/>
      <c r="D22" s="69" t="str">
        <f>RIGHT($M$5,21)</f>
        <v>ΔТ=70⁰С (95/85/20) Вт</v>
      </c>
      <c r="E22" s="70"/>
      <c r="F22" s="71">
        <f t="shared" ref="F22:T22" si="16">ROUND(IF($D22="ΔТ=70⁰С (95/85/20) Вт",AD22,(IF($D22="ΔТ=60⁰С (90/70/20) Вт",AD22*0.818,AD22*0.646))),0)</f>
        <v>289</v>
      </c>
      <c r="G22" s="71">
        <f t="shared" si="16"/>
        <v>450</v>
      </c>
      <c r="H22" s="71">
        <f t="shared" si="16"/>
        <v>534</v>
      </c>
      <c r="I22" s="71">
        <f t="shared" si="16"/>
        <v>588</v>
      </c>
      <c r="J22" s="71">
        <f t="shared" si="16"/>
        <v>610</v>
      </c>
      <c r="K22" s="71">
        <f t="shared" si="16"/>
        <v>793</v>
      </c>
      <c r="L22" s="71">
        <f t="shared" si="16"/>
        <v>1070</v>
      </c>
      <c r="M22" s="71">
        <f t="shared" si="16"/>
        <v>1328</v>
      </c>
      <c r="N22" s="71">
        <f t="shared" si="16"/>
        <v>1595</v>
      </c>
      <c r="O22" s="71">
        <f t="shared" si="16"/>
        <v>1853</v>
      </c>
      <c r="P22" s="71">
        <f t="shared" si="16"/>
        <v>2138</v>
      </c>
      <c r="Q22" s="71">
        <f t="shared" si="16"/>
        <v>2351</v>
      </c>
      <c r="R22" s="71">
        <f t="shared" si="16"/>
        <v>2388</v>
      </c>
      <c r="S22" s="71">
        <f t="shared" si="16"/>
        <v>2672</v>
      </c>
      <c r="T22" s="72">
        <f t="shared" si="16"/>
        <v>3207</v>
      </c>
      <c r="AD22" s="46">
        <v>289.0008</v>
      </c>
      <c r="AE22" s="46">
        <v>449.92170000000004</v>
      </c>
      <c r="AF22" s="46">
        <v>534.2135999999999</v>
      </c>
      <c r="AG22" s="46">
        <v>587.8539000000001</v>
      </c>
      <c r="AH22" s="46">
        <v>609.7479</v>
      </c>
      <c r="AI22" s="46">
        <v>792.5628</v>
      </c>
      <c r="AJ22" s="46">
        <v>1069.5219</v>
      </c>
      <c r="AK22" s="46">
        <v>1327.8711000000003</v>
      </c>
      <c r="AL22" s="46">
        <v>1594.9779</v>
      </c>
      <c r="AM22" s="46">
        <v>1853.3271</v>
      </c>
      <c r="AN22" s="46">
        <v>2137.9491000000003</v>
      </c>
      <c r="AO22" s="46">
        <v>2351.4156000000003</v>
      </c>
      <c r="AP22" s="46">
        <v>2387.5406999999996</v>
      </c>
      <c r="AQ22" s="46">
        <v>2672.1627000000003</v>
      </c>
      <c r="AR22" s="46">
        <v>3207.471</v>
      </c>
    </row>
    <row r="23" ht="15.0" customHeight="1">
      <c r="B23" s="60">
        <v>10.0</v>
      </c>
      <c r="C23" s="61">
        <v>580.0</v>
      </c>
      <c r="D23" s="62" t="s">
        <v>59</v>
      </c>
      <c r="E23" s="63"/>
      <c r="F23" s="64">
        <f t="shared" ref="F23:T23" si="17">ROUND(AD23-(AD23*$L$5),0)</f>
        <v>19786</v>
      </c>
      <c r="G23" s="64">
        <f t="shared" si="17"/>
        <v>21718</v>
      </c>
      <c r="H23" s="64">
        <f t="shared" si="17"/>
        <v>23865</v>
      </c>
      <c r="I23" s="64">
        <f t="shared" si="17"/>
        <v>26012</v>
      </c>
      <c r="J23" s="64">
        <f t="shared" si="17"/>
        <v>26012</v>
      </c>
      <c r="K23" s="64">
        <f t="shared" si="17"/>
        <v>30751</v>
      </c>
      <c r="L23" s="64">
        <f t="shared" si="17"/>
        <v>34181</v>
      </c>
      <c r="M23" s="64">
        <f t="shared" si="17"/>
        <v>40044</v>
      </c>
      <c r="N23" s="64">
        <f t="shared" si="17"/>
        <v>41842</v>
      </c>
      <c r="O23" s="64">
        <f t="shared" si="17"/>
        <v>46070</v>
      </c>
      <c r="P23" s="64">
        <f t="shared" si="17"/>
        <v>52111</v>
      </c>
      <c r="Q23" s="64">
        <f t="shared" si="17"/>
        <v>63159</v>
      </c>
      <c r="R23" s="64">
        <f t="shared" si="17"/>
        <v>64540</v>
      </c>
      <c r="S23" s="64">
        <f t="shared" si="17"/>
        <v>80076</v>
      </c>
      <c r="T23" s="65">
        <f t="shared" si="17"/>
        <v>95612</v>
      </c>
      <c r="AD23" s="46">
        <v>19785.940746224398</v>
      </c>
      <c r="AE23" s="46">
        <v>21718.178606915993</v>
      </c>
      <c r="AF23" s="46">
        <v>23865.10956324</v>
      </c>
      <c r="AG23" s="46">
        <v>26012.158919999998</v>
      </c>
      <c r="AH23" s="46">
        <v>26012.040519564</v>
      </c>
      <c r="AI23" s="46">
        <v>30751.097798520008</v>
      </c>
      <c r="AJ23" s="46">
        <v>34181.23892832</v>
      </c>
      <c r="AK23" s="46">
        <v>40043.80800684</v>
      </c>
      <c r="AL23" s="46">
        <v>41841.61968096</v>
      </c>
      <c r="AM23" s="46">
        <v>46070.252680319994</v>
      </c>
      <c r="AN23" s="46">
        <v>52111.15696512</v>
      </c>
      <c r="AO23" s="46">
        <v>63159.01406848001</v>
      </c>
      <c r="AP23" s="46">
        <v>64539.996206400014</v>
      </c>
      <c r="AQ23" s="46">
        <v>80076.04525800001</v>
      </c>
      <c r="AR23" s="46">
        <v>95612.09430960001</v>
      </c>
    </row>
    <row r="24" ht="15.0" customHeight="1">
      <c r="B24" s="67"/>
      <c r="C24" s="68"/>
      <c r="D24" s="69" t="str">
        <f>RIGHT($M$5,21)</f>
        <v>ΔТ=70⁰С (95/85/20) Вт</v>
      </c>
      <c r="E24" s="70"/>
      <c r="F24" s="71">
        <f t="shared" ref="F24:T24" si="18">ROUND(IF($D24="ΔТ=70⁰С (95/85/20) Вт",AD24,(IF($D24="ΔТ=60⁰С (90/70/20) Вт",AD24*0.818,AD24*0.646))),0)</f>
        <v>321</v>
      </c>
      <c r="G24" s="71">
        <f t="shared" si="18"/>
        <v>499</v>
      </c>
      <c r="H24" s="71">
        <f t="shared" si="18"/>
        <v>594</v>
      </c>
      <c r="I24" s="71">
        <f t="shared" si="18"/>
        <v>654</v>
      </c>
      <c r="J24" s="71">
        <f t="shared" si="18"/>
        <v>677</v>
      </c>
      <c r="K24" s="71">
        <f t="shared" si="18"/>
        <v>881</v>
      </c>
      <c r="L24" s="71">
        <f t="shared" si="18"/>
        <v>1188</v>
      </c>
      <c r="M24" s="71">
        <f t="shared" si="18"/>
        <v>1475</v>
      </c>
      <c r="N24" s="71">
        <f t="shared" si="18"/>
        <v>1772</v>
      </c>
      <c r="O24" s="71">
        <f t="shared" si="18"/>
        <v>2059</v>
      </c>
      <c r="P24" s="71">
        <f t="shared" si="18"/>
        <v>2375</v>
      </c>
      <c r="Q24" s="71">
        <f t="shared" si="18"/>
        <v>2613</v>
      </c>
      <c r="R24" s="71">
        <f t="shared" si="18"/>
        <v>2652</v>
      </c>
      <c r="S24" s="71">
        <f t="shared" si="18"/>
        <v>2970</v>
      </c>
      <c r="T24" s="72">
        <f t="shared" si="18"/>
        <v>3563</v>
      </c>
      <c r="AD24" s="46">
        <v>320.74710000000005</v>
      </c>
      <c r="AE24" s="46">
        <v>499.1832</v>
      </c>
      <c r="AF24" s="46">
        <v>594.4221</v>
      </c>
      <c r="AG24" s="46">
        <v>653.5358999999999</v>
      </c>
      <c r="AH24" s="46">
        <v>676.5246</v>
      </c>
      <c r="AI24" s="46">
        <v>881.2335</v>
      </c>
      <c r="AJ24" s="46">
        <v>1187.7495</v>
      </c>
      <c r="AK24" s="46">
        <v>1474.5609000000004</v>
      </c>
      <c r="AL24" s="46">
        <v>1772.3193</v>
      </c>
      <c r="AM24" s="46">
        <v>2059.1307</v>
      </c>
      <c r="AN24" s="46">
        <v>2375.499</v>
      </c>
      <c r="AO24" s="46">
        <v>2613.0489000000002</v>
      </c>
      <c r="AP24" s="46">
        <v>2652.4581000000003</v>
      </c>
      <c r="AQ24" s="46">
        <v>2969.9210999999996</v>
      </c>
      <c r="AR24" s="46">
        <v>3563.2484999999997</v>
      </c>
    </row>
    <row r="25" ht="15.0" customHeight="1">
      <c r="B25" s="60">
        <v>11.0</v>
      </c>
      <c r="C25" s="61">
        <v>640.0</v>
      </c>
      <c r="D25" s="62" t="s">
        <v>59</v>
      </c>
      <c r="E25" s="63"/>
      <c r="F25" s="64">
        <f t="shared" ref="F25:T25" si="19">ROUND(AD25-(AD25*$L$5),0)</f>
        <v>21218</v>
      </c>
      <c r="G25" s="64">
        <f t="shared" si="19"/>
        <v>23310</v>
      </c>
      <c r="H25" s="64">
        <f t="shared" si="19"/>
        <v>25633</v>
      </c>
      <c r="I25" s="64">
        <f t="shared" si="19"/>
        <v>27958</v>
      </c>
      <c r="J25" s="64">
        <f t="shared" si="19"/>
        <v>27957</v>
      </c>
      <c r="K25" s="64">
        <f t="shared" si="19"/>
        <v>33166</v>
      </c>
      <c r="L25" s="64">
        <f t="shared" si="19"/>
        <v>36943</v>
      </c>
      <c r="M25" s="64">
        <f t="shared" si="19"/>
        <v>43398</v>
      </c>
      <c r="N25" s="64">
        <f t="shared" si="19"/>
        <v>45379</v>
      </c>
      <c r="O25" s="64">
        <f t="shared" si="19"/>
        <v>50035</v>
      </c>
      <c r="P25" s="64">
        <f t="shared" si="19"/>
        <v>56686</v>
      </c>
      <c r="Q25" s="64">
        <f t="shared" si="19"/>
        <v>68750</v>
      </c>
      <c r="R25" s="64">
        <f t="shared" si="19"/>
        <v>70258</v>
      </c>
      <c r="S25" s="64">
        <f t="shared" si="19"/>
        <v>87224</v>
      </c>
      <c r="T25" s="65">
        <f t="shared" si="19"/>
        <v>104189</v>
      </c>
      <c r="AD25" s="46">
        <v>21218.199585273902</v>
      </c>
      <c r="AE25" s="46">
        <v>23309.577316971</v>
      </c>
      <c r="AF25" s="46">
        <v>25633.33035219001</v>
      </c>
      <c r="AG25" s="46">
        <v>27957.54852</v>
      </c>
      <c r="AH25" s="46">
        <v>27957.08338740901</v>
      </c>
      <c r="AI25" s="46">
        <v>33165.805931279996</v>
      </c>
      <c r="AJ25" s="46">
        <v>36942.89974947</v>
      </c>
      <c r="AK25" s="46">
        <v>43397.81396676001</v>
      </c>
      <c r="AL25" s="46">
        <v>45379.24023204001</v>
      </c>
      <c r="AM25" s="46">
        <v>50035.27029534</v>
      </c>
      <c r="AN25" s="46">
        <v>56685.59302824</v>
      </c>
      <c r="AO25" s="46">
        <v>68749.99147896</v>
      </c>
      <c r="AP25" s="46">
        <v>70258.0412853</v>
      </c>
      <c r="AQ25" s="46">
        <v>87223.60160662502</v>
      </c>
      <c r="AR25" s="46">
        <v>104189.16192795002</v>
      </c>
    </row>
    <row r="26" ht="15.0" customHeight="1">
      <c r="B26" s="67"/>
      <c r="C26" s="68"/>
      <c r="D26" s="69" t="str">
        <f>RIGHT($M$5,21)</f>
        <v>ΔТ=70⁰С (95/85/20) Вт</v>
      </c>
      <c r="E26" s="70"/>
      <c r="F26" s="71">
        <f t="shared" ref="F26:T26" si="20">ROUND(IF($D26="ΔТ=70⁰С (95/85/20) Вт",AD26,(IF($D26="ΔТ=60⁰С (90/70/20) Вт",AD26*0.818,AD26*0.646))),0)</f>
        <v>352</v>
      </c>
      <c r="G26" s="71">
        <f t="shared" si="20"/>
        <v>548</v>
      </c>
      <c r="H26" s="71">
        <f t="shared" si="20"/>
        <v>654</v>
      </c>
      <c r="I26" s="71">
        <f t="shared" si="20"/>
        <v>718</v>
      </c>
      <c r="J26" s="71">
        <f t="shared" si="20"/>
        <v>744</v>
      </c>
      <c r="K26" s="71">
        <f t="shared" si="20"/>
        <v>969</v>
      </c>
      <c r="L26" s="71">
        <f t="shared" si="20"/>
        <v>1307</v>
      </c>
      <c r="M26" s="71">
        <f t="shared" si="20"/>
        <v>1622</v>
      </c>
      <c r="N26" s="71">
        <f t="shared" si="20"/>
        <v>1949</v>
      </c>
      <c r="O26" s="71">
        <f t="shared" si="20"/>
        <v>2265</v>
      </c>
      <c r="P26" s="71">
        <f t="shared" si="20"/>
        <v>2613</v>
      </c>
      <c r="Q26" s="71">
        <f t="shared" si="20"/>
        <v>2875</v>
      </c>
      <c r="R26" s="71">
        <f t="shared" si="20"/>
        <v>2918</v>
      </c>
      <c r="S26" s="71">
        <f t="shared" si="20"/>
        <v>3267</v>
      </c>
      <c r="T26" s="72">
        <f t="shared" si="20"/>
        <v>3920</v>
      </c>
      <c r="AD26" s="46">
        <v>352.49340000000007</v>
      </c>
      <c r="AE26" s="46">
        <v>548.4447</v>
      </c>
      <c r="AF26" s="46">
        <v>653.5358999999999</v>
      </c>
      <c r="AG26" s="46">
        <v>718.1231999999999</v>
      </c>
      <c r="AH26" s="46">
        <v>744.396</v>
      </c>
      <c r="AI26" s="46">
        <v>968.8095</v>
      </c>
      <c r="AJ26" s="46">
        <v>1307.0717999999997</v>
      </c>
      <c r="AK26" s="46">
        <v>1622.3454</v>
      </c>
      <c r="AL26" s="46">
        <v>1948.566</v>
      </c>
      <c r="AM26" s="46">
        <v>2264.9343000000003</v>
      </c>
      <c r="AN26" s="46">
        <v>2613.0489000000002</v>
      </c>
      <c r="AO26" s="46">
        <v>2874.6822000000006</v>
      </c>
      <c r="AP26" s="46">
        <v>2918.4702</v>
      </c>
      <c r="AQ26" s="46">
        <v>3266.5847999999996</v>
      </c>
      <c r="AR26" s="46">
        <v>3920.1207000000004</v>
      </c>
    </row>
    <row r="27" ht="15.0" customHeight="1">
      <c r="B27" s="60">
        <v>12.0</v>
      </c>
      <c r="C27" s="61">
        <v>700.0</v>
      </c>
      <c r="D27" s="62" t="s">
        <v>59</v>
      </c>
      <c r="E27" s="63"/>
      <c r="F27" s="64">
        <f t="shared" ref="F27:T27" si="21">ROUND(AD27-(AD27*$L$5),0)</f>
        <v>22634</v>
      </c>
      <c r="G27" s="64">
        <f t="shared" si="21"/>
        <v>24883</v>
      </c>
      <c r="H27" s="64">
        <f t="shared" si="21"/>
        <v>27382</v>
      </c>
      <c r="I27" s="64">
        <f t="shared" si="21"/>
        <v>29881</v>
      </c>
      <c r="J27" s="64">
        <f t="shared" si="21"/>
        <v>29880</v>
      </c>
      <c r="K27" s="64">
        <f t="shared" si="21"/>
        <v>35554</v>
      </c>
      <c r="L27" s="64">
        <f t="shared" si="21"/>
        <v>39671</v>
      </c>
      <c r="M27" s="64">
        <f t="shared" si="21"/>
        <v>46714</v>
      </c>
      <c r="N27" s="64">
        <f t="shared" si="21"/>
        <v>48871</v>
      </c>
      <c r="O27" s="64">
        <f t="shared" si="21"/>
        <v>53953</v>
      </c>
      <c r="P27" s="64">
        <f t="shared" si="21"/>
        <v>61208</v>
      </c>
      <c r="Q27" s="64">
        <f t="shared" si="21"/>
        <v>74278</v>
      </c>
      <c r="R27" s="64">
        <f t="shared" si="21"/>
        <v>75911</v>
      </c>
      <c r="S27" s="64">
        <f t="shared" si="21"/>
        <v>94290</v>
      </c>
      <c r="T27" s="65">
        <f t="shared" si="21"/>
        <v>112669</v>
      </c>
      <c r="AD27" s="46">
        <v>22634.2599617277</v>
      </c>
      <c r="AE27" s="46">
        <v>24882.977735252996</v>
      </c>
      <c r="AF27" s="46">
        <v>27381.55303917</v>
      </c>
      <c r="AG27" s="46">
        <v>29881.136339999994</v>
      </c>
      <c r="AH27" s="46">
        <v>29880.128343086995</v>
      </c>
      <c r="AI27" s="46">
        <v>35554.132233180004</v>
      </c>
      <c r="AJ27" s="46">
        <v>39671.38161558001</v>
      </c>
      <c r="AK27" s="46">
        <v>46714.12968024001</v>
      </c>
      <c r="AL27" s="46">
        <v>48870.860704380015</v>
      </c>
      <c r="AM27" s="46">
        <v>53953.09041077999</v>
      </c>
      <c r="AN27" s="46">
        <v>61208.13414671998</v>
      </c>
      <c r="AO27" s="46">
        <v>74277.54173487998</v>
      </c>
      <c r="AP27" s="46">
        <v>75911.21768340001</v>
      </c>
      <c r="AQ27" s="46">
        <v>94290.07210425001</v>
      </c>
      <c r="AR27" s="46">
        <v>112668.92652509999</v>
      </c>
    </row>
    <row r="28" ht="15.0" customHeight="1">
      <c r="B28" s="67"/>
      <c r="C28" s="68"/>
      <c r="D28" s="69" t="str">
        <f>RIGHT($M$5,21)</f>
        <v>ΔТ=70⁰С (95/85/20) Вт</v>
      </c>
      <c r="E28" s="70"/>
      <c r="F28" s="71">
        <f t="shared" ref="F28:T28" si="22">ROUND(IF($D28="ΔТ=70⁰С (95/85/20) Вт",AD28,(IF($D28="ΔТ=60⁰С (90/70/20) Вт",AD28*0.818,AD28*0.646))),0)</f>
        <v>385</v>
      </c>
      <c r="G28" s="71">
        <f t="shared" si="22"/>
        <v>599</v>
      </c>
      <c r="H28" s="71">
        <f t="shared" si="22"/>
        <v>713</v>
      </c>
      <c r="I28" s="71">
        <f t="shared" si="22"/>
        <v>784</v>
      </c>
      <c r="J28" s="71">
        <f t="shared" si="22"/>
        <v>812</v>
      </c>
      <c r="K28" s="71">
        <f t="shared" si="22"/>
        <v>1057</v>
      </c>
      <c r="L28" s="71">
        <f t="shared" si="22"/>
        <v>1425</v>
      </c>
      <c r="M28" s="71">
        <f t="shared" si="22"/>
        <v>1770</v>
      </c>
      <c r="N28" s="71">
        <f t="shared" si="22"/>
        <v>2126</v>
      </c>
      <c r="O28" s="71">
        <f t="shared" si="22"/>
        <v>2471</v>
      </c>
      <c r="P28" s="71">
        <f t="shared" si="22"/>
        <v>2851</v>
      </c>
      <c r="Q28" s="71">
        <f t="shared" si="22"/>
        <v>3136</v>
      </c>
      <c r="R28" s="71">
        <f t="shared" si="22"/>
        <v>3183</v>
      </c>
      <c r="S28" s="71">
        <f t="shared" si="22"/>
        <v>3563</v>
      </c>
      <c r="T28" s="72">
        <f t="shared" si="22"/>
        <v>4276</v>
      </c>
      <c r="AD28" s="46">
        <v>385.3344000000001</v>
      </c>
      <c r="AE28" s="46">
        <v>598.8009</v>
      </c>
      <c r="AF28" s="46">
        <v>712.6496999999999</v>
      </c>
      <c r="AG28" s="46">
        <v>783.8052</v>
      </c>
      <c r="AH28" s="46">
        <v>812.2674</v>
      </c>
      <c r="AI28" s="46">
        <v>1057.4802</v>
      </c>
      <c r="AJ28" s="46">
        <v>1425.2993999999999</v>
      </c>
      <c r="AK28" s="46">
        <v>1770.1299000000001</v>
      </c>
      <c r="AL28" s="46">
        <v>2125.9074</v>
      </c>
      <c r="AM28" s="46">
        <v>2470.7379</v>
      </c>
      <c r="AN28" s="46">
        <v>2850.5987999999998</v>
      </c>
      <c r="AO28" s="46">
        <v>3136.3155</v>
      </c>
      <c r="AP28" s="46">
        <v>3183.3876</v>
      </c>
      <c r="AQ28" s="46">
        <v>3563.2484999999997</v>
      </c>
      <c r="AR28" s="46">
        <v>4275.8982000000005</v>
      </c>
    </row>
    <row r="29" ht="15.0" customHeight="1">
      <c r="B29" s="60">
        <v>13.0</v>
      </c>
      <c r="C29" s="61">
        <v>760.0</v>
      </c>
      <c r="D29" s="62" t="s">
        <v>59</v>
      </c>
      <c r="E29" s="63"/>
      <c r="F29" s="64">
        <f t="shared" ref="F29:T29" si="23">ROUND(AD29-(AD29*$L$5),0)</f>
        <v>24050</v>
      </c>
      <c r="G29" s="64">
        <f t="shared" si="23"/>
        <v>26456</v>
      </c>
      <c r="H29" s="64">
        <f t="shared" si="23"/>
        <v>29130</v>
      </c>
      <c r="I29" s="64">
        <f t="shared" si="23"/>
        <v>31803</v>
      </c>
      <c r="J29" s="64">
        <f t="shared" si="23"/>
        <v>31803</v>
      </c>
      <c r="K29" s="64">
        <f t="shared" si="23"/>
        <v>37939</v>
      </c>
      <c r="L29" s="64">
        <f t="shared" si="23"/>
        <v>42400</v>
      </c>
      <c r="M29" s="64">
        <f t="shared" si="23"/>
        <v>50029</v>
      </c>
      <c r="N29" s="64">
        <f t="shared" si="23"/>
        <v>52367</v>
      </c>
      <c r="O29" s="64">
        <f t="shared" si="23"/>
        <v>57873</v>
      </c>
      <c r="P29" s="64">
        <f t="shared" si="23"/>
        <v>65731</v>
      </c>
      <c r="Q29" s="64">
        <f t="shared" si="23"/>
        <v>79805</v>
      </c>
      <c r="R29" s="64">
        <f t="shared" si="23"/>
        <v>81564</v>
      </c>
      <c r="S29" s="64">
        <f t="shared" si="23"/>
        <v>101357</v>
      </c>
      <c r="T29" s="65">
        <f t="shared" si="23"/>
        <v>121149</v>
      </c>
      <c r="AD29" s="46">
        <v>24050.320338181496</v>
      </c>
      <c r="AE29" s="46">
        <v>26456.37815353499</v>
      </c>
      <c r="AF29" s="46">
        <v>29129.775726150005</v>
      </c>
      <c r="AG29" s="46">
        <v>31803.0471</v>
      </c>
      <c r="AH29" s="46">
        <v>31803.173298764996</v>
      </c>
      <c r="AI29" s="46">
        <v>37939.24193399999</v>
      </c>
      <c r="AJ29" s="46">
        <v>42399.86348169001</v>
      </c>
      <c r="AK29" s="46">
        <v>50028.837093179995</v>
      </c>
      <c r="AL29" s="46">
        <v>52367.30607834</v>
      </c>
      <c r="AM29" s="46">
        <v>57872.51882676002</v>
      </c>
      <c r="AN29" s="46">
        <v>65730.6752652</v>
      </c>
      <c r="AO29" s="46">
        <v>79805.0919908</v>
      </c>
      <c r="AP29" s="46">
        <v>81564.3940815</v>
      </c>
      <c r="AQ29" s="46">
        <v>101356.54260187499</v>
      </c>
      <c r="AR29" s="46">
        <v>121148.69112224999</v>
      </c>
    </row>
    <row r="30" ht="15.0" customHeight="1">
      <c r="B30" s="67"/>
      <c r="C30" s="68"/>
      <c r="D30" s="69" t="str">
        <f>RIGHT($M$5,21)</f>
        <v>ΔТ=70⁰С (95/85/20) Вт</v>
      </c>
      <c r="E30" s="70"/>
      <c r="F30" s="71">
        <f t="shared" ref="F30:T30" si="24">ROUND(IF($D30="ΔТ=70⁰С (95/85/20) Вт",AD30,(IF($D30="ΔТ=60⁰С (90/70/20) Вт",AD30*0.818,AD30*0.646))),0)</f>
        <v>417</v>
      </c>
      <c r="G30" s="71">
        <f t="shared" si="24"/>
        <v>648</v>
      </c>
      <c r="H30" s="71">
        <f t="shared" si="24"/>
        <v>772</v>
      </c>
      <c r="I30" s="71">
        <f t="shared" si="24"/>
        <v>849</v>
      </c>
      <c r="J30" s="71">
        <f t="shared" si="24"/>
        <v>880</v>
      </c>
      <c r="K30" s="71">
        <f t="shared" si="24"/>
        <v>1145</v>
      </c>
      <c r="L30" s="71">
        <f t="shared" si="24"/>
        <v>1545</v>
      </c>
      <c r="M30" s="71">
        <f t="shared" si="24"/>
        <v>1917</v>
      </c>
      <c r="N30" s="71">
        <f t="shared" si="24"/>
        <v>2303</v>
      </c>
      <c r="O30" s="71">
        <f t="shared" si="24"/>
        <v>2677</v>
      </c>
      <c r="P30" s="71">
        <f t="shared" si="24"/>
        <v>3088</v>
      </c>
      <c r="Q30" s="71">
        <f t="shared" si="24"/>
        <v>3397</v>
      </c>
      <c r="R30" s="71">
        <f t="shared" si="24"/>
        <v>3448</v>
      </c>
      <c r="S30" s="71">
        <f t="shared" si="24"/>
        <v>3860</v>
      </c>
      <c r="T30" s="72">
        <f t="shared" si="24"/>
        <v>4633</v>
      </c>
      <c r="AD30" s="46">
        <v>417.08070000000004</v>
      </c>
      <c r="AE30" s="46">
        <v>648.0623999999999</v>
      </c>
      <c r="AF30" s="46">
        <v>771.7635</v>
      </c>
      <c r="AG30" s="46">
        <v>849.4871999999999</v>
      </c>
      <c r="AH30" s="46">
        <v>880.1388</v>
      </c>
      <c r="AI30" s="46">
        <v>1145.0562</v>
      </c>
      <c r="AJ30" s="46">
        <v>1544.6217</v>
      </c>
      <c r="AK30" s="46">
        <v>1916.8197000000002</v>
      </c>
      <c r="AL30" s="46">
        <v>2303.2488</v>
      </c>
      <c r="AM30" s="46">
        <v>2676.5415</v>
      </c>
      <c r="AN30" s="46">
        <v>3088.1486999999997</v>
      </c>
      <c r="AO30" s="46">
        <v>3396.8541</v>
      </c>
      <c r="AP30" s="46">
        <v>3448.305</v>
      </c>
      <c r="AQ30" s="46">
        <v>3859.9121999999998</v>
      </c>
      <c r="AR30" s="46">
        <v>4632.7704</v>
      </c>
    </row>
    <row r="31" ht="15.0" customHeight="1">
      <c r="B31" s="60">
        <v>14.0</v>
      </c>
      <c r="C31" s="61">
        <v>820.0</v>
      </c>
      <c r="D31" s="62" t="s">
        <v>59</v>
      </c>
      <c r="E31" s="63"/>
      <c r="F31" s="64">
        <f t="shared" ref="F31:T31" si="25">ROUND(AD31-(AD31*$L$5),0)</f>
        <v>25610</v>
      </c>
      <c r="G31" s="64">
        <f t="shared" si="25"/>
        <v>28190</v>
      </c>
      <c r="H31" s="64">
        <f t="shared" si="25"/>
        <v>31056</v>
      </c>
      <c r="I31" s="64">
        <f t="shared" si="25"/>
        <v>33921</v>
      </c>
      <c r="J31" s="64">
        <f t="shared" si="25"/>
        <v>33922</v>
      </c>
      <c r="K31" s="64">
        <f t="shared" si="25"/>
        <v>40324</v>
      </c>
      <c r="L31" s="64">
        <f t="shared" si="25"/>
        <v>45128</v>
      </c>
      <c r="M31" s="64">
        <f t="shared" si="25"/>
        <v>53344</v>
      </c>
      <c r="N31" s="64">
        <f t="shared" si="25"/>
        <v>55864</v>
      </c>
      <c r="O31" s="64">
        <f t="shared" si="25"/>
        <v>61792</v>
      </c>
      <c r="P31" s="64">
        <f t="shared" si="25"/>
        <v>70253</v>
      </c>
      <c r="Q31" s="64">
        <f t="shared" si="25"/>
        <v>85333</v>
      </c>
      <c r="R31" s="64">
        <f t="shared" si="25"/>
        <v>87218</v>
      </c>
      <c r="S31" s="64">
        <f t="shared" si="25"/>
        <v>108423</v>
      </c>
      <c r="T31" s="65">
        <f t="shared" si="25"/>
        <v>129628</v>
      </c>
      <c r="AD31" s="46">
        <v>25610.331654467987</v>
      </c>
      <c r="AE31" s="46">
        <v>28189.724060520002</v>
      </c>
      <c r="AF31" s="46">
        <v>31055.715622799988</v>
      </c>
      <c r="AG31" s="46">
        <v>33921.173879999995</v>
      </c>
      <c r="AH31" s="46">
        <v>33921.707185080006</v>
      </c>
      <c r="AI31" s="46">
        <v>40324.35163482001</v>
      </c>
      <c r="AJ31" s="46">
        <v>45128.34534780001</v>
      </c>
      <c r="AK31" s="46">
        <v>53343.54450612</v>
      </c>
      <c r="AL31" s="46">
        <v>55863.7514523</v>
      </c>
      <c r="AM31" s="46">
        <v>61791.94724274</v>
      </c>
      <c r="AN31" s="46">
        <v>70253.21638368</v>
      </c>
      <c r="AO31" s="46">
        <v>85332.64224672</v>
      </c>
      <c r="AP31" s="46">
        <v>87217.57047960002</v>
      </c>
      <c r="AQ31" s="46">
        <v>108423.0130995</v>
      </c>
      <c r="AR31" s="46">
        <v>129628.45571940002</v>
      </c>
    </row>
    <row r="32" ht="15.0" customHeight="1">
      <c r="B32" s="73"/>
      <c r="C32" s="74"/>
      <c r="D32" s="69" t="str">
        <f>RIGHT($M$5,21)</f>
        <v>ΔТ=70⁰С (95/85/20) Вт</v>
      </c>
      <c r="E32" s="70"/>
      <c r="F32" s="71">
        <f t="shared" ref="F32:T32" si="26">ROUND(IF($D32="ΔТ=70⁰С (95/85/20) Вт",AD32,(IF($D32="ΔТ=60⁰С (90/70/20) Вт",AD32*0.818,AD32*0.646))),0)</f>
        <v>450</v>
      </c>
      <c r="G32" s="71">
        <f t="shared" si="26"/>
        <v>698</v>
      </c>
      <c r="H32" s="71">
        <f t="shared" si="26"/>
        <v>832</v>
      </c>
      <c r="I32" s="71">
        <f t="shared" si="26"/>
        <v>914</v>
      </c>
      <c r="J32" s="71">
        <f t="shared" si="26"/>
        <v>948</v>
      </c>
      <c r="K32" s="71">
        <f t="shared" si="26"/>
        <v>1234</v>
      </c>
      <c r="L32" s="71">
        <f t="shared" si="26"/>
        <v>1663</v>
      </c>
      <c r="M32" s="71">
        <f t="shared" si="26"/>
        <v>2065</v>
      </c>
      <c r="N32" s="71">
        <f t="shared" si="26"/>
        <v>2481</v>
      </c>
      <c r="O32" s="71">
        <f t="shared" si="26"/>
        <v>2882</v>
      </c>
      <c r="P32" s="71">
        <f t="shared" si="26"/>
        <v>3326</v>
      </c>
      <c r="Q32" s="71">
        <f t="shared" si="26"/>
        <v>3658</v>
      </c>
      <c r="R32" s="71">
        <f t="shared" si="26"/>
        <v>3714</v>
      </c>
      <c r="S32" s="71">
        <f t="shared" si="26"/>
        <v>4158</v>
      </c>
      <c r="T32" s="72">
        <f t="shared" si="26"/>
        <v>4989</v>
      </c>
      <c r="AD32" s="46">
        <v>449.92170000000004</v>
      </c>
      <c r="AE32" s="46">
        <v>698.4186</v>
      </c>
      <c r="AF32" s="46">
        <v>831.9719999999999</v>
      </c>
      <c r="AG32" s="46">
        <v>914.0745</v>
      </c>
      <c r="AH32" s="46">
        <v>948.0101999999999</v>
      </c>
      <c r="AI32" s="46">
        <v>1233.7269000000001</v>
      </c>
      <c r="AJ32" s="46">
        <v>1662.8492999999999</v>
      </c>
      <c r="AK32" s="46">
        <v>2064.6041999999998</v>
      </c>
      <c r="AL32" s="46">
        <v>2480.5902</v>
      </c>
      <c r="AM32" s="46">
        <v>2882.3451</v>
      </c>
      <c r="AN32" s="46">
        <v>3325.6985999999997</v>
      </c>
      <c r="AO32" s="46">
        <v>3658.4874</v>
      </c>
      <c r="AP32" s="46">
        <v>3714.3171</v>
      </c>
      <c r="AQ32" s="46">
        <v>4157.6705999999995</v>
      </c>
      <c r="AR32" s="46">
        <v>4988.5479</v>
      </c>
    </row>
    <row r="33" ht="15.75" customHeight="1">
      <c r="B33" s="7"/>
      <c r="C33" s="7"/>
      <c r="D33" s="7"/>
      <c r="E33" s="7"/>
      <c r="F33" s="7"/>
      <c r="G33" s="7"/>
      <c r="H33" s="7"/>
      <c r="I33" s="75" t="s">
        <v>60</v>
      </c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</row>
    <row r="34" ht="15.0" customHeight="1">
      <c r="B34" s="76" t="s">
        <v>57</v>
      </c>
      <c r="C34" s="5"/>
      <c r="D34" s="5"/>
      <c r="E34" s="63"/>
      <c r="F34" s="77">
        <v>270.0</v>
      </c>
      <c r="G34" s="78">
        <v>420.0</v>
      </c>
      <c r="H34" s="78">
        <v>500.0</v>
      </c>
      <c r="I34" s="78">
        <v>550.0</v>
      </c>
      <c r="J34" s="78">
        <v>570.0</v>
      </c>
      <c r="K34" s="78">
        <v>750.0</v>
      </c>
      <c r="L34" s="78">
        <v>1000.0</v>
      </c>
      <c r="M34" s="78">
        <v>1250.0</v>
      </c>
      <c r="N34" s="78">
        <v>1500.0</v>
      </c>
      <c r="O34" s="78">
        <v>1750.0</v>
      </c>
      <c r="P34" s="78">
        <v>2000.0</v>
      </c>
      <c r="Q34" s="78">
        <v>2200.0</v>
      </c>
      <c r="R34" s="78">
        <v>2250.0</v>
      </c>
      <c r="S34" s="78">
        <v>2500.0</v>
      </c>
      <c r="T34" s="79">
        <v>3000.0</v>
      </c>
    </row>
    <row r="35" ht="15.0" customHeight="1">
      <c r="B35" s="80" t="s">
        <v>61</v>
      </c>
      <c r="C35" s="11"/>
      <c r="D35" s="11"/>
      <c r="E35" s="44"/>
      <c r="F35" s="81">
        <v>200.0</v>
      </c>
      <c r="G35" s="81">
        <v>350.0</v>
      </c>
      <c r="H35" s="81">
        <v>430.0</v>
      </c>
      <c r="I35" s="81">
        <v>480.0</v>
      </c>
      <c r="J35" s="81">
        <v>500.0</v>
      </c>
      <c r="K35" s="81">
        <v>680.0</v>
      </c>
      <c r="L35" s="81">
        <v>930.0</v>
      </c>
      <c r="M35" s="81">
        <v>1180.0</v>
      </c>
      <c r="N35" s="81">
        <v>1430.0</v>
      </c>
      <c r="O35" s="81">
        <v>1680.0</v>
      </c>
      <c r="P35" s="81">
        <v>1930.0</v>
      </c>
      <c r="Q35" s="81">
        <v>2130.0</v>
      </c>
      <c r="R35" s="81">
        <v>2180.0</v>
      </c>
      <c r="S35" s="81">
        <v>2430.0</v>
      </c>
      <c r="T35" s="82">
        <v>2930.0</v>
      </c>
    </row>
    <row r="36" ht="15.0" customHeight="1">
      <c r="B36" s="80" t="s">
        <v>62</v>
      </c>
      <c r="C36" s="11"/>
      <c r="D36" s="11"/>
      <c r="E36" s="44"/>
      <c r="F36" s="83">
        <v>70.0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2"/>
    </row>
    <row r="37" ht="47.25" customHeight="1">
      <c r="B37" s="84" t="s">
        <v>7</v>
      </c>
      <c r="C37" s="85" t="s">
        <v>63</v>
      </c>
      <c r="D37" s="85" t="s">
        <v>64</v>
      </c>
      <c r="E37" s="86" t="s">
        <v>65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8"/>
    </row>
    <row r="38" ht="15.75" customHeight="1">
      <c r="B38" s="89">
        <v>2.0</v>
      </c>
      <c r="C38" s="90">
        <v>50.0</v>
      </c>
      <c r="D38" s="90">
        <v>25.0</v>
      </c>
      <c r="E38" s="91" t="s">
        <v>66</v>
      </c>
      <c r="F38" s="148">
        <v>2.25</v>
      </c>
      <c r="G38" s="148">
        <v>3.87</v>
      </c>
      <c r="H38" s="148">
        <v>4.77</v>
      </c>
      <c r="I38" s="148">
        <v>4.95</v>
      </c>
      <c r="J38" s="148">
        <v>5.22</v>
      </c>
      <c r="K38" s="148">
        <v>6.3</v>
      </c>
      <c r="L38" s="148">
        <v>8.01</v>
      </c>
      <c r="M38" s="148">
        <v>9.72</v>
      </c>
      <c r="N38" s="148">
        <v>11.43</v>
      </c>
      <c r="O38" s="148">
        <v>13.14</v>
      </c>
      <c r="P38" s="148">
        <v>14.76</v>
      </c>
      <c r="Q38" s="148">
        <v>16.236</v>
      </c>
      <c r="R38" s="148">
        <v>16.470000000000002</v>
      </c>
      <c r="S38" s="148">
        <v>18.18</v>
      </c>
      <c r="T38" s="149">
        <v>22.14</v>
      </c>
    </row>
    <row r="39" ht="15.75" customHeight="1">
      <c r="B39" s="67"/>
      <c r="C39" s="68"/>
      <c r="D39" s="68"/>
      <c r="E39" s="103" t="s">
        <v>67</v>
      </c>
      <c r="F39" s="150">
        <v>0.8</v>
      </c>
      <c r="G39" s="150">
        <v>1.2</v>
      </c>
      <c r="H39" s="150">
        <v>1.4</v>
      </c>
      <c r="I39" s="150">
        <v>1.5</v>
      </c>
      <c r="J39" s="150">
        <v>1.5</v>
      </c>
      <c r="K39" s="150">
        <v>2.0</v>
      </c>
      <c r="L39" s="150">
        <v>2.6</v>
      </c>
      <c r="M39" s="150">
        <v>3.2</v>
      </c>
      <c r="N39" s="150">
        <v>3.8</v>
      </c>
      <c r="O39" s="150">
        <v>4.4</v>
      </c>
      <c r="P39" s="150">
        <v>5.0</v>
      </c>
      <c r="Q39" s="150">
        <v>5.5</v>
      </c>
      <c r="R39" s="150">
        <v>5.6</v>
      </c>
      <c r="S39" s="150">
        <v>6.3</v>
      </c>
      <c r="T39" s="151">
        <v>7.5</v>
      </c>
    </row>
    <row r="40" ht="15.75" customHeight="1">
      <c r="B40" s="89">
        <v>3.0</v>
      </c>
      <c r="C40" s="90">
        <v>110.0</v>
      </c>
      <c r="D40" s="90" t="s">
        <v>109</v>
      </c>
      <c r="E40" s="91" t="s">
        <v>66</v>
      </c>
      <c r="F40" s="148">
        <v>3.33</v>
      </c>
      <c r="G40" s="148">
        <v>5.58</v>
      </c>
      <c r="H40" s="148">
        <v>6.84</v>
      </c>
      <c r="I40" s="148">
        <v>7.29</v>
      </c>
      <c r="J40" s="148">
        <v>7.5600000000000005</v>
      </c>
      <c r="K40" s="148">
        <v>9.360000000000001</v>
      </c>
      <c r="L40" s="148">
        <v>11.97</v>
      </c>
      <c r="M40" s="148">
        <v>14.490000000000002</v>
      </c>
      <c r="N40" s="148">
        <v>17.009999999999998</v>
      </c>
      <c r="O40" s="148">
        <v>19.53</v>
      </c>
      <c r="P40" s="148">
        <v>22.05</v>
      </c>
      <c r="Q40" s="148">
        <v>24.255</v>
      </c>
      <c r="R40" s="148">
        <v>24.66</v>
      </c>
      <c r="S40" s="148">
        <v>27.18</v>
      </c>
      <c r="T40" s="149">
        <v>33.075</v>
      </c>
    </row>
    <row r="41" ht="15.75" customHeight="1">
      <c r="B41" s="73"/>
      <c r="C41" s="74"/>
      <c r="D41" s="74"/>
      <c r="E41" s="94" t="s">
        <v>67</v>
      </c>
      <c r="F41" s="152">
        <v>1.2</v>
      </c>
      <c r="G41" s="152">
        <v>1.8</v>
      </c>
      <c r="H41" s="152">
        <v>2.1</v>
      </c>
      <c r="I41" s="152">
        <v>2.2</v>
      </c>
      <c r="J41" s="152">
        <v>2.3</v>
      </c>
      <c r="K41" s="152">
        <v>3.0</v>
      </c>
      <c r="L41" s="152">
        <v>3.9</v>
      </c>
      <c r="M41" s="152">
        <v>4.8</v>
      </c>
      <c r="N41" s="152">
        <v>5.7</v>
      </c>
      <c r="O41" s="152">
        <v>6.7</v>
      </c>
      <c r="P41" s="152">
        <v>7.6</v>
      </c>
      <c r="Q41" s="152">
        <v>8.3</v>
      </c>
      <c r="R41" s="152">
        <v>8.5</v>
      </c>
      <c r="S41" s="152">
        <v>9.4</v>
      </c>
      <c r="T41" s="153">
        <v>11.2</v>
      </c>
    </row>
    <row r="42" ht="15.75" customHeight="1">
      <c r="B42" s="98">
        <v>4.0</v>
      </c>
      <c r="C42" s="99">
        <f>C40+60</f>
        <v>170</v>
      </c>
      <c r="D42" s="99">
        <v>85.0</v>
      </c>
      <c r="E42" s="100" t="s">
        <v>66</v>
      </c>
      <c r="F42" s="154">
        <v>4.41</v>
      </c>
      <c r="G42" s="154">
        <v>7.470000000000001</v>
      </c>
      <c r="H42" s="154">
        <v>9.09</v>
      </c>
      <c r="I42" s="154">
        <v>9.72</v>
      </c>
      <c r="J42" s="154">
        <v>10.08</v>
      </c>
      <c r="K42" s="154">
        <v>12.420000000000002</v>
      </c>
      <c r="L42" s="154">
        <v>15.840000000000002</v>
      </c>
      <c r="M42" s="154">
        <v>19.17</v>
      </c>
      <c r="N42" s="154">
        <v>22.68</v>
      </c>
      <c r="O42" s="154">
        <v>26.009999999999998</v>
      </c>
      <c r="P42" s="154">
        <v>29.430000000000003</v>
      </c>
      <c r="Q42" s="154">
        <v>32.373000000000005</v>
      </c>
      <c r="R42" s="154">
        <v>32.76</v>
      </c>
      <c r="S42" s="154">
        <v>36.18000000000001</v>
      </c>
      <c r="T42" s="155">
        <v>44.14500000000001</v>
      </c>
    </row>
    <row r="43" ht="15.75" customHeight="1">
      <c r="B43" s="67"/>
      <c r="C43" s="68"/>
      <c r="D43" s="68"/>
      <c r="E43" s="103" t="s">
        <v>67</v>
      </c>
      <c r="F43" s="150">
        <v>1.6</v>
      </c>
      <c r="G43" s="150">
        <v>2.4</v>
      </c>
      <c r="H43" s="150">
        <v>2.8</v>
      </c>
      <c r="I43" s="150">
        <v>3.0</v>
      </c>
      <c r="J43" s="150">
        <v>3.1</v>
      </c>
      <c r="K43" s="150">
        <v>4.0</v>
      </c>
      <c r="L43" s="150">
        <v>5.2</v>
      </c>
      <c r="M43" s="150">
        <v>6.4</v>
      </c>
      <c r="N43" s="150">
        <v>7.7</v>
      </c>
      <c r="O43" s="150">
        <v>8.9</v>
      </c>
      <c r="P43" s="150">
        <v>10.1</v>
      </c>
      <c r="Q43" s="150">
        <v>11.1</v>
      </c>
      <c r="R43" s="150">
        <v>11.3</v>
      </c>
      <c r="S43" s="150">
        <v>12.6</v>
      </c>
      <c r="T43" s="151">
        <v>15.0</v>
      </c>
    </row>
    <row r="44" ht="15.75" customHeight="1">
      <c r="B44" s="89">
        <v>5.0</v>
      </c>
      <c r="C44" s="90">
        <f>C42+60</f>
        <v>230</v>
      </c>
      <c r="D44" s="90" t="s">
        <v>110</v>
      </c>
      <c r="E44" s="91" t="s">
        <v>66</v>
      </c>
      <c r="F44" s="148">
        <v>5.49</v>
      </c>
      <c r="G44" s="148">
        <v>9.270000000000001</v>
      </c>
      <c r="H44" s="148">
        <v>11.25</v>
      </c>
      <c r="I44" s="148">
        <v>12.06</v>
      </c>
      <c r="J44" s="148">
        <v>12.69</v>
      </c>
      <c r="K44" s="148">
        <v>15.48</v>
      </c>
      <c r="L44" s="148">
        <v>19.71</v>
      </c>
      <c r="M44" s="148">
        <v>24.03</v>
      </c>
      <c r="N44" s="148">
        <v>28.259999999999998</v>
      </c>
      <c r="O44" s="148">
        <v>32.49</v>
      </c>
      <c r="P44" s="148">
        <v>36.72</v>
      </c>
      <c r="Q44" s="148">
        <v>40.391999999999996</v>
      </c>
      <c r="R44" s="148">
        <v>40.95</v>
      </c>
      <c r="S44" s="148">
        <v>45.18000000000001</v>
      </c>
      <c r="T44" s="149">
        <v>55.07999999999999</v>
      </c>
    </row>
    <row r="45" ht="15.75" customHeight="1">
      <c r="B45" s="73"/>
      <c r="C45" s="74"/>
      <c r="D45" s="74"/>
      <c r="E45" s="94" t="s">
        <v>67</v>
      </c>
      <c r="F45" s="152">
        <v>2.1</v>
      </c>
      <c r="G45" s="152">
        <v>3.0</v>
      </c>
      <c r="H45" s="152">
        <v>3.5</v>
      </c>
      <c r="I45" s="152">
        <v>3.8</v>
      </c>
      <c r="J45" s="152">
        <v>3.9</v>
      </c>
      <c r="K45" s="152">
        <v>5.0</v>
      </c>
      <c r="L45" s="152">
        <v>6.5</v>
      </c>
      <c r="M45" s="152">
        <v>8.1</v>
      </c>
      <c r="N45" s="152">
        <v>9.6</v>
      </c>
      <c r="O45" s="152">
        <v>11.1</v>
      </c>
      <c r="P45" s="152">
        <v>12.7</v>
      </c>
      <c r="Q45" s="152">
        <v>13.9</v>
      </c>
      <c r="R45" s="152">
        <v>14.2</v>
      </c>
      <c r="S45" s="152">
        <v>15.7</v>
      </c>
      <c r="T45" s="153">
        <v>18.8</v>
      </c>
    </row>
    <row r="46" ht="15.75" customHeight="1">
      <c r="B46" s="98">
        <v>6.0</v>
      </c>
      <c r="C46" s="99">
        <f>C44+60</f>
        <v>290</v>
      </c>
      <c r="D46" s="99">
        <v>145.0</v>
      </c>
      <c r="E46" s="100" t="s">
        <v>66</v>
      </c>
      <c r="F46" s="154">
        <v>6.66</v>
      </c>
      <c r="G46" s="154">
        <v>11.16</v>
      </c>
      <c r="H46" s="154">
        <v>13.5</v>
      </c>
      <c r="I46" s="154">
        <v>14.490000000000002</v>
      </c>
      <c r="J46" s="154">
        <v>15.120000000000001</v>
      </c>
      <c r="K46" s="154">
        <v>18.63</v>
      </c>
      <c r="L46" s="154">
        <v>23.67</v>
      </c>
      <c r="M46" s="154">
        <v>28.71</v>
      </c>
      <c r="N46" s="154">
        <v>33.84</v>
      </c>
      <c r="O46" s="154">
        <v>38.97</v>
      </c>
      <c r="P46" s="154">
        <v>44.01</v>
      </c>
      <c r="Q46" s="154">
        <v>48.411</v>
      </c>
      <c r="R46" s="154">
        <v>49.050000000000004</v>
      </c>
      <c r="S46" s="154">
        <v>54.18000000000001</v>
      </c>
      <c r="T46" s="155">
        <v>66.015</v>
      </c>
    </row>
    <row r="47" ht="15.75" customHeight="1">
      <c r="B47" s="67"/>
      <c r="C47" s="74"/>
      <c r="D47" s="74"/>
      <c r="E47" s="103" t="s">
        <v>67</v>
      </c>
      <c r="F47" s="150">
        <v>2.5</v>
      </c>
      <c r="G47" s="150">
        <v>3.6</v>
      </c>
      <c r="H47" s="150">
        <v>4.2</v>
      </c>
      <c r="I47" s="150">
        <v>4.5</v>
      </c>
      <c r="J47" s="150">
        <v>4.7</v>
      </c>
      <c r="K47" s="150">
        <v>6.0</v>
      </c>
      <c r="L47" s="150">
        <v>7.8</v>
      </c>
      <c r="M47" s="150">
        <v>9.7</v>
      </c>
      <c r="N47" s="150">
        <v>11.5</v>
      </c>
      <c r="O47" s="150">
        <v>13.4</v>
      </c>
      <c r="P47" s="150">
        <v>15.2</v>
      </c>
      <c r="Q47" s="150">
        <v>16.7</v>
      </c>
      <c r="R47" s="150">
        <v>17.0</v>
      </c>
      <c r="S47" s="150">
        <v>18.9</v>
      </c>
      <c r="T47" s="151">
        <v>22.5</v>
      </c>
    </row>
    <row r="48" ht="15.75" customHeight="1">
      <c r="B48" s="89">
        <v>7.0</v>
      </c>
      <c r="C48" s="90">
        <f>C46+60</f>
        <v>350</v>
      </c>
      <c r="D48" s="90" t="s">
        <v>111</v>
      </c>
      <c r="E48" s="91" t="s">
        <v>66</v>
      </c>
      <c r="F48" s="148">
        <v>7.74</v>
      </c>
      <c r="G48" s="148">
        <v>13.05</v>
      </c>
      <c r="H48" s="148">
        <v>15.75</v>
      </c>
      <c r="I48" s="148">
        <v>16.83</v>
      </c>
      <c r="J48" s="148">
        <v>17.73</v>
      </c>
      <c r="K48" s="148">
        <v>21.69</v>
      </c>
      <c r="L48" s="148">
        <v>27.540000000000003</v>
      </c>
      <c r="M48" s="148">
        <v>33.480000000000004</v>
      </c>
      <c r="N48" s="148">
        <v>39.51</v>
      </c>
      <c r="O48" s="148">
        <v>45.36</v>
      </c>
      <c r="P48" s="148">
        <v>51.300000000000004</v>
      </c>
      <c r="Q48" s="148">
        <v>56.43000000000001</v>
      </c>
      <c r="R48" s="148">
        <v>57.24</v>
      </c>
      <c r="S48" s="148">
        <v>63.18000000000001</v>
      </c>
      <c r="T48" s="149">
        <v>76.95</v>
      </c>
    </row>
    <row r="49" ht="15.75" customHeight="1">
      <c r="B49" s="67"/>
      <c r="C49" s="68"/>
      <c r="D49" s="68"/>
      <c r="E49" s="103" t="s">
        <v>67</v>
      </c>
      <c r="F49" s="156">
        <v>2.9</v>
      </c>
      <c r="G49" s="156">
        <v>4.2</v>
      </c>
      <c r="H49" s="156">
        <v>4.9</v>
      </c>
      <c r="I49" s="156">
        <v>5.3</v>
      </c>
      <c r="J49" s="156">
        <v>5.5</v>
      </c>
      <c r="K49" s="156">
        <v>7.0</v>
      </c>
      <c r="L49" s="156">
        <v>9.2</v>
      </c>
      <c r="M49" s="156">
        <v>11.3</v>
      </c>
      <c r="N49" s="156">
        <v>13.4</v>
      </c>
      <c r="O49" s="156">
        <v>15.6</v>
      </c>
      <c r="P49" s="156">
        <v>17.7</v>
      </c>
      <c r="Q49" s="156">
        <v>19.4</v>
      </c>
      <c r="R49" s="156">
        <v>19.9</v>
      </c>
      <c r="S49" s="156">
        <v>22.0</v>
      </c>
      <c r="T49" s="157">
        <v>26.3</v>
      </c>
    </row>
    <row r="50" ht="15.75" customHeight="1">
      <c r="B50" s="89">
        <v>8.0</v>
      </c>
      <c r="C50" s="90">
        <f>C48+60</f>
        <v>410</v>
      </c>
      <c r="D50" s="90">
        <v>205.0</v>
      </c>
      <c r="E50" s="91" t="s">
        <v>66</v>
      </c>
      <c r="F50" s="148">
        <v>8.82</v>
      </c>
      <c r="G50" s="148">
        <v>14.940000000000001</v>
      </c>
      <c r="H50" s="148">
        <v>17.91</v>
      </c>
      <c r="I50" s="148">
        <v>19.259999999999998</v>
      </c>
      <c r="J50" s="148">
        <v>20.25</v>
      </c>
      <c r="K50" s="148">
        <v>24.75</v>
      </c>
      <c r="L50" s="148">
        <v>31.5</v>
      </c>
      <c r="M50" s="148">
        <v>38.25</v>
      </c>
      <c r="N50" s="148">
        <v>45.09</v>
      </c>
      <c r="O50" s="148">
        <v>51.84</v>
      </c>
      <c r="P50" s="148">
        <v>58.68000000000001</v>
      </c>
      <c r="Q50" s="148">
        <v>64.54800000000002</v>
      </c>
      <c r="R50" s="148">
        <v>65.43</v>
      </c>
      <c r="S50" s="148">
        <v>72.27</v>
      </c>
      <c r="T50" s="149">
        <v>88.02000000000001</v>
      </c>
    </row>
    <row r="51" ht="15.75" customHeight="1">
      <c r="B51" s="73"/>
      <c r="C51" s="74"/>
      <c r="D51" s="74"/>
      <c r="E51" s="94" t="s">
        <v>67</v>
      </c>
      <c r="F51" s="152">
        <v>3.3</v>
      </c>
      <c r="G51" s="152">
        <v>4.8</v>
      </c>
      <c r="H51" s="152">
        <v>5.6</v>
      </c>
      <c r="I51" s="152">
        <v>6.1</v>
      </c>
      <c r="J51" s="152">
        <v>6.2</v>
      </c>
      <c r="K51" s="152">
        <v>8.0</v>
      </c>
      <c r="L51" s="152">
        <v>10.5</v>
      </c>
      <c r="M51" s="152">
        <v>12.9</v>
      </c>
      <c r="N51" s="152">
        <v>15.4</v>
      </c>
      <c r="O51" s="152">
        <v>17.8</v>
      </c>
      <c r="P51" s="152">
        <v>20.3</v>
      </c>
      <c r="Q51" s="152">
        <v>22.2</v>
      </c>
      <c r="R51" s="152">
        <v>22.7</v>
      </c>
      <c r="S51" s="152">
        <v>25.2</v>
      </c>
      <c r="T51" s="153">
        <v>30.1</v>
      </c>
    </row>
    <row r="52" ht="15.75" customHeight="1">
      <c r="B52" s="89">
        <v>9.0</v>
      </c>
      <c r="C52" s="90">
        <f>C50+60</f>
        <v>470</v>
      </c>
      <c r="D52" s="90" t="s">
        <v>112</v>
      </c>
      <c r="E52" s="91" t="s">
        <v>66</v>
      </c>
      <c r="F52" s="148">
        <v>9.99</v>
      </c>
      <c r="G52" s="148">
        <v>16.83</v>
      </c>
      <c r="H52" s="148">
        <v>20.16</v>
      </c>
      <c r="I52" s="148">
        <v>21.6</v>
      </c>
      <c r="J52" s="148">
        <v>22.77</v>
      </c>
      <c r="K52" s="148">
        <v>27.81</v>
      </c>
      <c r="L52" s="148">
        <v>35.37</v>
      </c>
      <c r="M52" s="148">
        <v>43.019999999999996</v>
      </c>
      <c r="N52" s="148">
        <v>50.67</v>
      </c>
      <c r="O52" s="148">
        <v>58.32</v>
      </c>
      <c r="P52" s="148">
        <v>65.97</v>
      </c>
      <c r="Q52" s="148">
        <v>72.56700000000001</v>
      </c>
      <c r="R52" s="148">
        <v>73.53</v>
      </c>
      <c r="S52" s="148">
        <v>81.27</v>
      </c>
      <c r="T52" s="149">
        <v>98.955</v>
      </c>
    </row>
    <row r="53" ht="15.75" customHeight="1">
      <c r="B53" s="73"/>
      <c r="C53" s="74"/>
      <c r="D53" s="74"/>
      <c r="E53" s="94" t="s">
        <v>67</v>
      </c>
      <c r="F53" s="150">
        <v>3.7</v>
      </c>
      <c r="G53" s="150">
        <v>5.4</v>
      </c>
      <c r="H53" s="150">
        <v>6.3</v>
      </c>
      <c r="I53" s="150">
        <v>6.8</v>
      </c>
      <c r="J53" s="150">
        <v>7.0</v>
      </c>
      <c r="K53" s="150">
        <v>9.0</v>
      </c>
      <c r="L53" s="150">
        <v>11.8</v>
      </c>
      <c r="M53" s="150">
        <v>14.5</v>
      </c>
      <c r="N53" s="150">
        <v>17.3</v>
      </c>
      <c r="O53" s="150">
        <v>20.0</v>
      </c>
      <c r="P53" s="150">
        <v>22.8</v>
      </c>
      <c r="Q53" s="150">
        <v>25.0</v>
      </c>
      <c r="R53" s="150">
        <v>25.6</v>
      </c>
      <c r="S53" s="150">
        <v>28.3</v>
      </c>
      <c r="T53" s="151">
        <v>33.8</v>
      </c>
    </row>
    <row r="54" ht="15.75" customHeight="1">
      <c r="B54" s="132">
        <v>10.0</v>
      </c>
      <c r="C54" s="90">
        <f>C52+60</f>
        <v>530</v>
      </c>
      <c r="D54" s="90">
        <v>265.0</v>
      </c>
      <c r="E54" s="91" t="s">
        <v>66</v>
      </c>
      <c r="F54" s="148">
        <v>11.07</v>
      </c>
      <c r="G54" s="148">
        <v>18.63</v>
      </c>
      <c r="H54" s="148">
        <v>22.41</v>
      </c>
      <c r="I54" s="148">
        <v>24.03</v>
      </c>
      <c r="J54" s="148">
        <v>25.290000000000003</v>
      </c>
      <c r="K54" s="148">
        <v>30.869999999999997</v>
      </c>
      <c r="L54" s="148">
        <v>39.330000000000005</v>
      </c>
      <c r="M54" s="148">
        <v>47.79</v>
      </c>
      <c r="N54" s="148">
        <v>56.34</v>
      </c>
      <c r="O54" s="148">
        <v>64.8</v>
      </c>
      <c r="P54" s="148">
        <v>73.26</v>
      </c>
      <c r="Q54" s="148">
        <v>80.58600000000001</v>
      </c>
      <c r="R54" s="148">
        <v>81.72</v>
      </c>
      <c r="S54" s="148">
        <v>90.27</v>
      </c>
      <c r="T54" s="149">
        <v>109.89000000000001</v>
      </c>
    </row>
    <row r="55" ht="15.75" customHeight="1">
      <c r="B55" s="133"/>
      <c r="C55" s="74"/>
      <c r="D55" s="74"/>
      <c r="E55" s="94" t="s">
        <v>67</v>
      </c>
      <c r="F55" s="152">
        <v>4.1</v>
      </c>
      <c r="G55" s="152">
        <v>6.0</v>
      </c>
      <c r="H55" s="152">
        <v>7.0</v>
      </c>
      <c r="I55" s="152">
        <v>7.6</v>
      </c>
      <c r="J55" s="152">
        <v>7.8</v>
      </c>
      <c r="K55" s="152">
        <v>10.0</v>
      </c>
      <c r="L55" s="152">
        <v>13.1</v>
      </c>
      <c r="M55" s="152">
        <v>16.2</v>
      </c>
      <c r="N55" s="152">
        <v>19.2</v>
      </c>
      <c r="O55" s="152">
        <v>22.3</v>
      </c>
      <c r="P55" s="152">
        <v>25.3</v>
      </c>
      <c r="Q55" s="152">
        <v>27.8</v>
      </c>
      <c r="R55" s="152">
        <v>28.4</v>
      </c>
      <c r="S55" s="152">
        <v>31.5</v>
      </c>
      <c r="T55" s="153">
        <v>37.6</v>
      </c>
    </row>
    <row r="56" ht="15.75" customHeight="1">
      <c r="B56" s="98">
        <v>11.0</v>
      </c>
      <c r="C56" s="99">
        <f>C54+60</f>
        <v>590</v>
      </c>
      <c r="D56" s="99" t="s">
        <v>113</v>
      </c>
      <c r="E56" s="100" t="s">
        <v>66</v>
      </c>
      <c r="F56" s="154">
        <v>12.15</v>
      </c>
      <c r="G56" s="154">
        <v>20.52</v>
      </c>
      <c r="H56" s="154">
        <v>24.66</v>
      </c>
      <c r="I56" s="154">
        <v>26.37</v>
      </c>
      <c r="J56" s="154">
        <v>27.81</v>
      </c>
      <c r="K56" s="154">
        <v>33.93000000000001</v>
      </c>
      <c r="L56" s="154">
        <v>43.2</v>
      </c>
      <c r="M56" s="154">
        <v>52.56</v>
      </c>
      <c r="N56" s="154">
        <v>61.92</v>
      </c>
      <c r="O56" s="154">
        <v>71.28</v>
      </c>
      <c r="P56" s="154">
        <v>80.55</v>
      </c>
      <c r="Q56" s="154">
        <v>88.60499999999999</v>
      </c>
      <c r="R56" s="154">
        <v>89.82</v>
      </c>
      <c r="S56" s="154">
        <v>99.27</v>
      </c>
      <c r="T56" s="155">
        <v>120.82499999999999</v>
      </c>
    </row>
    <row r="57" ht="15.75" customHeight="1">
      <c r="B57" s="73"/>
      <c r="C57" s="74"/>
      <c r="D57" s="74"/>
      <c r="E57" s="94" t="s">
        <v>67</v>
      </c>
      <c r="F57" s="150">
        <v>4.6</v>
      </c>
      <c r="G57" s="150">
        <v>6.6</v>
      </c>
      <c r="H57" s="150">
        <v>7.7</v>
      </c>
      <c r="I57" s="150">
        <v>8.3</v>
      </c>
      <c r="J57" s="150">
        <v>8.6</v>
      </c>
      <c r="K57" s="150">
        <v>11.0</v>
      </c>
      <c r="L57" s="150">
        <v>14.4</v>
      </c>
      <c r="M57" s="150">
        <v>17.8</v>
      </c>
      <c r="N57" s="150">
        <v>21.1</v>
      </c>
      <c r="O57" s="150">
        <v>24.5</v>
      </c>
      <c r="P57" s="150">
        <v>27.9</v>
      </c>
      <c r="Q57" s="150">
        <v>30.6</v>
      </c>
      <c r="R57" s="150">
        <v>31.2</v>
      </c>
      <c r="S57" s="150">
        <v>34.6</v>
      </c>
      <c r="T57" s="151">
        <v>41.4</v>
      </c>
    </row>
    <row r="58" ht="15.75" customHeight="1">
      <c r="B58" s="134">
        <v>12.0</v>
      </c>
      <c r="C58" s="90">
        <f>C56+60</f>
        <v>650</v>
      </c>
      <c r="D58" s="90">
        <v>325.0</v>
      </c>
      <c r="E58" s="91" t="s">
        <v>66</v>
      </c>
      <c r="F58" s="148">
        <v>13.32</v>
      </c>
      <c r="G58" s="148">
        <v>22.41</v>
      </c>
      <c r="H58" s="148">
        <v>26.82</v>
      </c>
      <c r="I58" s="148">
        <v>28.8</v>
      </c>
      <c r="J58" s="148">
        <v>30.330000000000002</v>
      </c>
      <c r="K58" s="148">
        <v>36.99</v>
      </c>
      <c r="L58" s="148">
        <v>47.16</v>
      </c>
      <c r="M58" s="148">
        <v>57.330000000000005</v>
      </c>
      <c r="N58" s="148">
        <v>67.5</v>
      </c>
      <c r="O58" s="148">
        <v>77.76</v>
      </c>
      <c r="P58" s="148">
        <v>87.84</v>
      </c>
      <c r="Q58" s="148">
        <v>96.624</v>
      </c>
      <c r="R58" s="148">
        <v>98.01</v>
      </c>
      <c r="S58" s="148">
        <v>108.27</v>
      </c>
      <c r="T58" s="149">
        <v>131.76</v>
      </c>
    </row>
    <row r="59" ht="15.75" customHeight="1">
      <c r="B59" s="135"/>
      <c r="C59" s="74"/>
      <c r="D59" s="74"/>
      <c r="E59" s="94" t="s">
        <v>67</v>
      </c>
      <c r="F59" s="150">
        <v>5.0</v>
      </c>
      <c r="G59" s="150">
        <v>7.2</v>
      </c>
      <c r="H59" s="150">
        <v>8.4</v>
      </c>
      <c r="I59" s="150">
        <v>9.1</v>
      </c>
      <c r="J59" s="150">
        <v>9.4</v>
      </c>
      <c r="K59" s="150">
        <v>12.0</v>
      </c>
      <c r="L59" s="150">
        <v>15.7</v>
      </c>
      <c r="M59" s="150">
        <v>19.4</v>
      </c>
      <c r="N59" s="150">
        <v>23.1</v>
      </c>
      <c r="O59" s="150">
        <v>26.7</v>
      </c>
      <c r="P59" s="150">
        <v>30.4</v>
      </c>
      <c r="Q59" s="150">
        <v>33.4</v>
      </c>
      <c r="R59" s="150">
        <v>34.1</v>
      </c>
      <c r="S59" s="150">
        <v>37.8</v>
      </c>
      <c r="T59" s="151">
        <v>45.1</v>
      </c>
    </row>
    <row r="60" ht="15.75" customHeight="1">
      <c r="B60" s="132">
        <v>13.0</v>
      </c>
      <c r="C60" s="90">
        <f>C58+60</f>
        <v>710</v>
      </c>
      <c r="D60" s="90" t="s">
        <v>114</v>
      </c>
      <c r="E60" s="91" t="s">
        <v>66</v>
      </c>
      <c r="F60" s="148">
        <v>14.490000000000002</v>
      </c>
      <c r="G60" s="148">
        <v>24.21</v>
      </c>
      <c r="H60" s="148">
        <v>29.069999999999997</v>
      </c>
      <c r="I60" s="148">
        <v>31.14</v>
      </c>
      <c r="J60" s="148">
        <v>32.85</v>
      </c>
      <c r="K60" s="148">
        <v>40.050000000000004</v>
      </c>
      <c r="L60" s="148">
        <v>51.03</v>
      </c>
      <c r="M60" s="148">
        <v>62.1</v>
      </c>
      <c r="N60" s="148">
        <v>73.17</v>
      </c>
      <c r="O60" s="148">
        <v>84.15</v>
      </c>
      <c r="P60" s="148">
        <v>95.13000000000001</v>
      </c>
      <c r="Q60" s="148">
        <v>104.643</v>
      </c>
      <c r="R60" s="148">
        <v>106.2</v>
      </c>
      <c r="S60" s="148">
        <v>117.27000000000001</v>
      </c>
      <c r="T60" s="149">
        <v>142.69500000000002</v>
      </c>
    </row>
    <row r="61" ht="15.75" customHeight="1">
      <c r="B61" s="133"/>
      <c r="C61" s="74"/>
      <c r="D61" s="74"/>
      <c r="E61" s="94" t="s">
        <v>67</v>
      </c>
      <c r="F61" s="150">
        <v>5.4</v>
      </c>
      <c r="G61" s="150">
        <v>7.8</v>
      </c>
      <c r="H61" s="150">
        <v>9.1</v>
      </c>
      <c r="I61" s="150">
        <v>9.9</v>
      </c>
      <c r="J61" s="150">
        <v>10.2</v>
      </c>
      <c r="K61" s="150">
        <v>13.0</v>
      </c>
      <c r="L61" s="150">
        <v>17.0</v>
      </c>
      <c r="M61" s="150">
        <v>21.0</v>
      </c>
      <c r="N61" s="150">
        <v>25.0</v>
      </c>
      <c r="O61" s="150">
        <v>29.0</v>
      </c>
      <c r="P61" s="150">
        <v>33.0</v>
      </c>
      <c r="Q61" s="150">
        <v>36.1</v>
      </c>
      <c r="R61" s="150">
        <v>36.9</v>
      </c>
      <c r="S61" s="150">
        <v>40.9</v>
      </c>
      <c r="T61" s="151">
        <v>48.9</v>
      </c>
    </row>
    <row r="62" ht="15.75" customHeight="1">
      <c r="B62" s="132">
        <v>14.0</v>
      </c>
      <c r="C62" s="90">
        <f>C60+60</f>
        <v>770</v>
      </c>
      <c r="D62" s="90">
        <v>385.0</v>
      </c>
      <c r="E62" s="91" t="s">
        <v>66</v>
      </c>
      <c r="F62" s="148">
        <v>15.57</v>
      </c>
      <c r="G62" s="148">
        <v>26.1</v>
      </c>
      <c r="H62" s="148">
        <v>31.319999999999997</v>
      </c>
      <c r="I62" s="148">
        <v>33.57</v>
      </c>
      <c r="J62" s="148">
        <v>35.46</v>
      </c>
      <c r="K62" s="148">
        <v>43.11</v>
      </c>
      <c r="L62" s="148">
        <v>54.9</v>
      </c>
      <c r="M62" s="148">
        <v>66.78</v>
      </c>
      <c r="N62" s="148">
        <v>78.75</v>
      </c>
      <c r="O62" s="148">
        <v>90.63000000000001</v>
      </c>
      <c r="P62" s="148">
        <v>102.51</v>
      </c>
      <c r="Q62" s="148">
        <v>112.76100000000001</v>
      </c>
      <c r="R62" s="148">
        <v>114.3</v>
      </c>
      <c r="S62" s="148">
        <v>126.27000000000001</v>
      </c>
      <c r="T62" s="149">
        <v>153.76500000000001</v>
      </c>
    </row>
    <row r="63" ht="15.75" customHeight="1">
      <c r="B63" s="133"/>
      <c r="C63" s="74"/>
      <c r="D63" s="74"/>
      <c r="E63" s="94" t="s">
        <v>67</v>
      </c>
      <c r="F63" s="152">
        <v>5.8</v>
      </c>
      <c r="G63" s="152">
        <v>8.4</v>
      </c>
      <c r="H63" s="152">
        <v>9.8</v>
      </c>
      <c r="I63" s="152">
        <v>10.6</v>
      </c>
      <c r="J63" s="152">
        <v>11.0</v>
      </c>
      <c r="K63" s="152">
        <v>14.1</v>
      </c>
      <c r="L63" s="152">
        <v>18.3</v>
      </c>
      <c r="M63" s="152">
        <v>22.6</v>
      </c>
      <c r="N63" s="152">
        <v>26.9</v>
      </c>
      <c r="O63" s="152">
        <v>31.2</v>
      </c>
      <c r="P63" s="152">
        <v>35.5</v>
      </c>
      <c r="Q63" s="152">
        <v>38.9</v>
      </c>
      <c r="R63" s="152">
        <v>39.8</v>
      </c>
      <c r="S63" s="152">
        <v>44.1</v>
      </c>
      <c r="T63" s="153">
        <v>52.6</v>
      </c>
    </row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4">
    <mergeCell ref="B1:E1"/>
    <mergeCell ref="M2:N2"/>
    <mergeCell ref="O2:T2"/>
    <mergeCell ref="K3:L3"/>
    <mergeCell ref="M3:Q3"/>
    <mergeCell ref="B5:E5"/>
    <mergeCell ref="M5:Q5"/>
    <mergeCell ref="D6:E6"/>
    <mergeCell ref="B7:B8"/>
    <mergeCell ref="C7:C8"/>
    <mergeCell ref="D7:E7"/>
    <mergeCell ref="D8:E8"/>
    <mergeCell ref="B9:B10"/>
    <mergeCell ref="C9:C10"/>
    <mergeCell ref="D9:E9"/>
    <mergeCell ref="D10:E10"/>
    <mergeCell ref="D11:E11"/>
    <mergeCell ref="D12:E12"/>
    <mergeCell ref="D13:E13"/>
    <mergeCell ref="D14:E14"/>
    <mergeCell ref="D15:E15"/>
    <mergeCell ref="B17:B18"/>
    <mergeCell ref="B19:B20"/>
    <mergeCell ref="B21:B22"/>
    <mergeCell ref="B23:B24"/>
    <mergeCell ref="B25:B26"/>
    <mergeCell ref="B27:B28"/>
    <mergeCell ref="B29:B30"/>
    <mergeCell ref="B31:B32"/>
    <mergeCell ref="B11:B12"/>
    <mergeCell ref="C11:C12"/>
    <mergeCell ref="B13:B14"/>
    <mergeCell ref="C13:C14"/>
    <mergeCell ref="B15:B16"/>
    <mergeCell ref="C15:C16"/>
    <mergeCell ref="C17:C18"/>
    <mergeCell ref="D16:E16"/>
    <mergeCell ref="D17:E17"/>
    <mergeCell ref="D18:E18"/>
    <mergeCell ref="D19:E19"/>
    <mergeCell ref="D20:E20"/>
    <mergeCell ref="D21:E21"/>
    <mergeCell ref="D22:E22"/>
    <mergeCell ref="D32:E32"/>
    <mergeCell ref="F36:T36"/>
    <mergeCell ref="E37:T37"/>
    <mergeCell ref="C19:C20"/>
    <mergeCell ref="C21:C22"/>
    <mergeCell ref="C23:C24"/>
    <mergeCell ref="C25:C26"/>
    <mergeCell ref="C27:C28"/>
    <mergeCell ref="C29:C30"/>
    <mergeCell ref="C31:C32"/>
    <mergeCell ref="C60:C61"/>
    <mergeCell ref="D60:D61"/>
    <mergeCell ref="B62:B63"/>
    <mergeCell ref="C62:C63"/>
    <mergeCell ref="D62:D63"/>
    <mergeCell ref="B56:B57"/>
    <mergeCell ref="C56:C57"/>
    <mergeCell ref="D56:D57"/>
    <mergeCell ref="B58:B59"/>
    <mergeCell ref="C58:C59"/>
    <mergeCell ref="D58:D59"/>
    <mergeCell ref="B60:B61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B34:E34"/>
    <mergeCell ref="B35:E35"/>
    <mergeCell ref="B36:E36"/>
    <mergeCell ref="C38:C39"/>
    <mergeCell ref="D38:D39"/>
    <mergeCell ref="B38:B39"/>
    <mergeCell ref="B40:B41"/>
    <mergeCell ref="C40:C41"/>
    <mergeCell ref="D40:D41"/>
    <mergeCell ref="B42:B43"/>
    <mergeCell ref="C42:C43"/>
    <mergeCell ref="D42:D43"/>
    <mergeCell ref="C48:C49"/>
    <mergeCell ref="D48:D49"/>
    <mergeCell ref="B44:B45"/>
    <mergeCell ref="C44:C45"/>
    <mergeCell ref="D44:D45"/>
    <mergeCell ref="B46:B47"/>
    <mergeCell ref="C46:C47"/>
    <mergeCell ref="D46:D47"/>
    <mergeCell ref="B48:B49"/>
    <mergeCell ref="C54:C55"/>
    <mergeCell ref="D54:D55"/>
    <mergeCell ref="B50:B51"/>
    <mergeCell ref="C50:C51"/>
    <mergeCell ref="D50:D51"/>
    <mergeCell ref="B52:B53"/>
    <mergeCell ref="C52:C53"/>
    <mergeCell ref="D52:D53"/>
    <mergeCell ref="B54:B55"/>
  </mergeCells>
  <dataValidations>
    <dataValidation type="list" allowBlank="1" showErrorMessage="1" sqref="M5">
      <formula1>$AD$4:$AD$6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8.71"/>
    <col customWidth="1" min="2" max="2" width="7.14"/>
    <col customWidth="1" min="3" max="3" width="11.43"/>
    <col customWidth="1" min="4" max="4" width="21.43"/>
    <col customWidth="1" min="5" max="5" width="10.71"/>
    <col customWidth="1" min="6" max="16" width="8.29"/>
    <col customWidth="1" min="17" max="40" width="8.71"/>
  </cols>
  <sheetData>
    <row r="1" ht="46.5" customHeight="1">
      <c r="B1" s="35"/>
      <c r="I1" s="36" t="s">
        <v>47</v>
      </c>
    </row>
    <row r="2">
      <c r="B2" s="34" t="s">
        <v>115</v>
      </c>
      <c r="C2" s="7"/>
      <c r="D2" s="7"/>
      <c r="E2" s="7"/>
      <c r="F2" s="7"/>
      <c r="G2" s="7"/>
      <c r="H2" s="7"/>
      <c r="I2" s="7"/>
      <c r="J2" s="7"/>
      <c r="K2" s="7"/>
      <c r="L2" s="7"/>
      <c r="M2" s="39"/>
      <c r="O2" s="45"/>
      <c r="P2" s="45"/>
    </row>
    <row r="3" ht="27.75" customHeight="1">
      <c r="B3" s="41" t="s">
        <v>49</v>
      </c>
      <c r="C3" s="41"/>
      <c r="D3" s="42"/>
      <c r="E3" s="42"/>
      <c r="F3" s="7"/>
      <c r="G3" s="7"/>
      <c r="H3" s="7"/>
      <c r="I3" s="43" t="s">
        <v>90</v>
      </c>
      <c r="J3" s="44"/>
      <c r="K3" s="43" t="s">
        <v>91</v>
      </c>
      <c r="L3" s="11"/>
      <c r="M3" s="11"/>
      <c r="N3" s="11"/>
      <c r="O3" s="11"/>
      <c r="P3" s="44"/>
    </row>
    <row r="4" ht="15.0" customHeight="1">
      <c r="B4" s="41"/>
      <c r="C4" s="41"/>
      <c r="D4" s="42"/>
      <c r="E4" s="42"/>
      <c r="F4" s="7"/>
      <c r="G4" s="7"/>
      <c r="H4" s="7"/>
      <c r="I4" s="45"/>
      <c r="J4" s="39"/>
      <c r="K4" s="39"/>
      <c r="L4" s="39"/>
      <c r="M4" s="39"/>
      <c r="N4" s="110"/>
      <c r="O4" s="45"/>
      <c r="P4" s="45"/>
      <c r="AD4" s="46" t="s">
        <v>52</v>
      </c>
      <c r="AE4" s="46"/>
      <c r="AF4" s="46"/>
      <c r="AG4" s="46"/>
      <c r="AH4" s="46"/>
      <c r="AI4" s="46"/>
      <c r="AJ4" s="46"/>
      <c r="AK4" s="46"/>
      <c r="AL4" s="46"/>
      <c r="AM4" s="46"/>
      <c r="AN4" s="46"/>
    </row>
    <row r="5" ht="31.5" customHeight="1">
      <c r="B5" s="111" t="s">
        <v>116</v>
      </c>
      <c r="C5" s="27"/>
      <c r="D5" s="48"/>
      <c r="E5" s="112"/>
      <c r="F5" s="113"/>
      <c r="G5" s="50"/>
      <c r="H5" s="51"/>
      <c r="I5" s="51" t="s">
        <v>54</v>
      </c>
      <c r="J5" s="114">
        <v>0.0</v>
      </c>
      <c r="K5" s="49" t="s">
        <v>52</v>
      </c>
      <c r="L5" s="27"/>
      <c r="M5" s="27"/>
      <c r="N5" s="27"/>
      <c r="O5" s="27"/>
      <c r="P5" s="116"/>
      <c r="AC5" s="46"/>
      <c r="AD5" s="117" t="s">
        <v>55</v>
      </c>
      <c r="AE5" s="46"/>
      <c r="AF5" s="46"/>
      <c r="AG5" s="46"/>
      <c r="AH5" s="46"/>
      <c r="AI5" s="46"/>
      <c r="AJ5" s="46"/>
      <c r="AK5" s="46"/>
      <c r="AL5" s="46"/>
      <c r="AM5" s="46"/>
      <c r="AN5" s="46"/>
    </row>
    <row r="6" ht="26.25" customHeight="1">
      <c r="B6" s="54" t="s">
        <v>7</v>
      </c>
      <c r="C6" s="55" t="s">
        <v>57</v>
      </c>
      <c r="D6" s="118" t="s">
        <v>56</v>
      </c>
      <c r="E6" s="58">
        <v>500.0</v>
      </c>
      <c r="F6" s="58">
        <v>550.0</v>
      </c>
      <c r="G6" s="58">
        <v>750.0</v>
      </c>
      <c r="H6" s="58">
        <v>1000.0</v>
      </c>
      <c r="I6" s="58">
        <v>1250.0</v>
      </c>
      <c r="J6" s="58">
        <v>1500.0</v>
      </c>
      <c r="K6" s="58">
        <v>1750.0</v>
      </c>
      <c r="L6" s="58">
        <v>2000.0</v>
      </c>
      <c r="M6" s="58">
        <v>2200.0</v>
      </c>
      <c r="N6" s="58">
        <v>2250.0</v>
      </c>
      <c r="O6" s="58">
        <v>2500.0</v>
      </c>
      <c r="P6" s="59">
        <v>3000.0</v>
      </c>
      <c r="Q6" s="119"/>
      <c r="R6" s="119"/>
      <c r="AC6" s="46"/>
      <c r="AD6" s="46" t="s">
        <v>58</v>
      </c>
      <c r="AE6" s="46"/>
      <c r="AF6" s="46"/>
      <c r="AG6" s="46"/>
      <c r="AH6" s="46"/>
      <c r="AI6" s="46"/>
      <c r="AJ6" s="46"/>
      <c r="AK6" s="46"/>
      <c r="AL6" s="46"/>
      <c r="AM6" s="46"/>
      <c r="AN6" s="46"/>
    </row>
    <row r="7">
      <c r="B7" s="89">
        <v>2.0</v>
      </c>
      <c r="C7" s="61">
        <v>100.0</v>
      </c>
      <c r="D7" s="120" t="s">
        <v>59</v>
      </c>
      <c r="E7" s="64">
        <f t="shared" ref="E7:P7" si="1">ROUND(AC7-(AC7*$J$5),0)</f>
        <v>9834</v>
      </c>
      <c r="F7" s="64">
        <f t="shared" si="1"/>
        <v>10578</v>
      </c>
      <c r="G7" s="64">
        <f t="shared" si="1"/>
        <v>11613</v>
      </c>
      <c r="H7" s="64">
        <f t="shared" si="1"/>
        <v>12291</v>
      </c>
      <c r="I7" s="64">
        <f t="shared" si="1"/>
        <v>13456</v>
      </c>
      <c r="J7" s="64">
        <f t="shared" si="1"/>
        <v>13808</v>
      </c>
      <c r="K7" s="64">
        <f t="shared" si="1"/>
        <v>14646</v>
      </c>
      <c r="L7" s="64">
        <f t="shared" si="1"/>
        <v>15850</v>
      </c>
      <c r="M7" s="64">
        <f t="shared" si="1"/>
        <v>18840</v>
      </c>
      <c r="N7" s="64">
        <f t="shared" si="1"/>
        <v>19214</v>
      </c>
      <c r="O7" s="64">
        <f t="shared" si="1"/>
        <v>23419</v>
      </c>
      <c r="P7" s="65">
        <f t="shared" si="1"/>
        <v>27623</v>
      </c>
      <c r="AC7" s="46">
        <v>9833.686879499997</v>
      </c>
      <c r="AD7" s="46">
        <v>10578.17574</v>
      </c>
      <c r="AE7" s="46">
        <v>11612.502495</v>
      </c>
      <c r="AF7" s="46">
        <v>12291.208676999999</v>
      </c>
      <c r="AG7" s="46">
        <v>13455.842994000002</v>
      </c>
      <c r="AH7" s="46">
        <v>13807.941740999997</v>
      </c>
      <c r="AI7" s="46">
        <v>14645.968623</v>
      </c>
      <c r="AJ7" s="46">
        <v>15850.433115000003</v>
      </c>
      <c r="AK7" s="46">
        <v>18840.351585</v>
      </c>
      <c r="AL7" s="46">
        <v>19214.09139375</v>
      </c>
      <c r="AM7" s="46">
        <v>23418.664242187508</v>
      </c>
      <c r="AN7" s="46">
        <v>27623.237090625</v>
      </c>
    </row>
    <row r="8">
      <c r="B8" s="67"/>
      <c r="C8" s="68"/>
      <c r="D8" s="122" t="str">
        <f>RIGHT($K$5,21)</f>
        <v>ΔТ=70⁰С (95/85/20) Вт</v>
      </c>
      <c r="E8" s="123">
        <f t="shared" ref="E8:P8" si="2">ROUND(IF($D8="ΔТ=70⁰С (95/85/20) Вт",AC8,(IF($D8="ΔТ=60⁰С (90/70/20) Вт",AC8*0.818,AC8*0.646))),0)</f>
        <v>119</v>
      </c>
      <c r="F8" s="123">
        <f t="shared" si="2"/>
        <v>130</v>
      </c>
      <c r="G8" s="123">
        <f t="shared" si="2"/>
        <v>176</v>
      </c>
      <c r="H8" s="123">
        <f t="shared" si="2"/>
        <v>238</v>
      </c>
      <c r="I8" s="123">
        <f t="shared" si="2"/>
        <v>294</v>
      </c>
      <c r="J8" s="123">
        <f t="shared" si="2"/>
        <v>355</v>
      </c>
      <c r="K8" s="123">
        <f t="shared" si="2"/>
        <v>412</v>
      </c>
      <c r="L8" s="123">
        <f t="shared" si="2"/>
        <v>475</v>
      </c>
      <c r="M8" s="123">
        <f t="shared" si="2"/>
        <v>522</v>
      </c>
      <c r="N8" s="123">
        <f t="shared" si="2"/>
        <v>531</v>
      </c>
      <c r="O8" s="123">
        <f t="shared" si="2"/>
        <v>594</v>
      </c>
      <c r="P8" s="124">
        <f t="shared" si="2"/>
        <v>713</v>
      </c>
      <c r="AC8" s="46">
        <v>119.32230000000001</v>
      </c>
      <c r="AD8" s="46">
        <v>130.2693</v>
      </c>
      <c r="AE8" s="46">
        <v>176.24670000000003</v>
      </c>
      <c r="AF8" s="46">
        <v>237.5499</v>
      </c>
      <c r="AG8" s="46">
        <v>294.47429999999997</v>
      </c>
      <c r="AH8" s="46">
        <v>354.6828</v>
      </c>
      <c r="AI8" s="46">
        <v>411.6072</v>
      </c>
      <c r="AJ8" s="46">
        <v>475.0998</v>
      </c>
      <c r="AK8" s="46">
        <v>522.1718999999999</v>
      </c>
      <c r="AL8" s="46">
        <v>530.9295</v>
      </c>
      <c r="AM8" s="46">
        <v>594.4221</v>
      </c>
      <c r="AN8" s="46">
        <v>712.6496999999999</v>
      </c>
    </row>
    <row r="9">
      <c r="B9" s="89">
        <v>3.0</v>
      </c>
      <c r="C9" s="61">
        <v>160.0</v>
      </c>
      <c r="D9" s="120" t="s">
        <v>59</v>
      </c>
      <c r="E9" s="64">
        <f t="shared" ref="E9:P9" si="3">ROUND(AC9-(AC9*$J$5),0)</f>
        <v>11575</v>
      </c>
      <c r="F9" s="64">
        <f t="shared" si="3"/>
        <v>12492</v>
      </c>
      <c r="G9" s="64">
        <f t="shared" si="3"/>
        <v>13987</v>
      </c>
      <c r="H9" s="64">
        <f t="shared" si="3"/>
        <v>15007</v>
      </c>
      <c r="I9" s="64">
        <f t="shared" si="3"/>
        <v>16755</v>
      </c>
      <c r="J9" s="64">
        <f t="shared" si="3"/>
        <v>17287</v>
      </c>
      <c r="K9" s="64">
        <f t="shared" si="3"/>
        <v>18546</v>
      </c>
      <c r="L9" s="64">
        <f t="shared" si="3"/>
        <v>20349</v>
      </c>
      <c r="M9" s="64">
        <f t="shared" si="3"/>
        <v>24339</v>
      </c>
      <c r="N9" s="64">
        <f t="shared" si="3"/>
        <v>24838</v>
      </c>
      <c r="O9" s="64">
        <f t="shared" si="3"/>
        <v>30448</v>
      </c>
      <c r="P9" s="65">
        <f t="shared" si="3"/>
        <v>36059</v>
      </c>
      <c r="AC9" s="46">
        <v>11575.15520733</v>
      </c>
      <c r="AD9" s="46">
        <v>12491.7012</v>
      </c>
      <c r="AE9" s="46">
        <v>13987.41734808</v>
      </c>
      <c r="AF9" s="46">
        <v>15007.345704450003</v>
      </c>
      <c r="AG9" s="46">
        <v>16754.54119218</v>
      </c>
      <c r="AH9" s="46">
        <v>17287.232468219998</v>
      </c>
      <c r="AI9" s="46">
        <v>18545.595991559996</v>
      </c>
      <c r="AJ9" s="46">
        <v>20349.409863420005</v>
      </c>
      <c r="AK9" s="46">
        <v>24339.100944179998</v>
      </c>
      <c r="AL9" s="46">
        <v>24837.812329275002</v>
      </c>
      <c r="AM9" s="46">
        <v>30448.315411593743</v>
      </c>
      <c r="AN9" s="46">
        <v>36058.81849391249</v>
      </c>
    </row>
    <row r="10">
      <c r="B10" s="73"/>
      <c r="C10" s="74"/>
      <c r="D10" s="122" t="str">
        <f>RIGHT($K$5,21)</f>
        <v>ΔТ=70⁰С (95/85/20) Вт</v>
      </c>
      <c r="E10" s="123">
        <f t="shared" ref="E10:P10" si="4">ROUND(IF($D10="ΔТ=70⁰С (95/85/20) Вт",AC10,(IF($D10="ΔТ=60⁰С (90/70/20) Вт",AC10*0.818,AC10*0.646))),0)</f>
        <v>178</v>
      </c>
      <c r="F10" s="123">
        <f t="shared" si="4"/>
        <v>196</v>
      </c>
      <c r="G10" s="123">
        <f t="shared" si="4"/>
        <v>264</v>
      </c>
      <c r="H10" s="123">
        <f t="shared" si="4"/>
        <v>357</v>
      </c>
      <c r="I10" s="123">
        <f t="shared" si="4"/>
        <v>442</v>
      </c>
      <c r="J10" s="123">
        <f t="shared" si="4"/>
        <v>532</v>
      </c>
      <c r="K10" s="123">
        <f t="shared" si="4"/>
        <v>617</v>
      </c>
      <c r="L10" s="123">
        <f t="shared" si="4"/>
        <v>713</v>
      </c>
      <c r="M10" s="123">
        <f t="shared" si="4"/>
        <v>784</v>
      </c>
      <c r="N10" s="123">
        <f t="shared" si="4"/>
        <v>796</v>
      </c>
      <c r="O10" s="123">
        <f t="shared" si="4"/>
        <v>891</v>
      </c>
      <c r="P10" s="124">
        <f t="shared" si="4"/>
        <v>1070</v>
      </c>
      <c r="AC10" s="46">
        <v>178.43609999999998</v>
      </c>
      <c r="AD10" s="46">
        <v>195.9513</v>
      </c>
      <c r="AE10" s="46">
        <v>263.82270000000005</v>
      </c>
      <c r="AF10" s="46">
        <v>356.87219999999996</v>
      </c>
      <c r="AG10" s="46">
        <v>442.2588</v>
      </c>
      <c r="AH10" s="46">
        <v>532.0242000000001</v>
      </c>
      <c r="AI10" s="46">
        <v>617.4108</v>
      </c>
      <c r="AJ10" s="46">
        <v>712.6496999999999</v>
      </c>
      <c r="AK10" s="46">
        <v>783.8052</v>
      </c>
      <c r="AL10" s="46">
        <v>795.8469</v>
      </c>
      <c r="AM10" s="46">
        <v>891.0858000000001</v>
      </c>
      <c r="AN10" s="46">
        <v>1069.5219</v>
      </c>
    </row>
    <row r="11">
      <c r="B11" s="98">
        <v>4.0</v>
      </c>
      <c r="C11" s="126">
        <v>220.0</v>
      </c>
      <c r="D11" s="120" t="s">
        <v>59</v>
      </c>
      <c r="E11" s="64">
        <f t="shared" ref="E11:P11" si="5">ROUND(AC11-(AC11*$J$5),0)</f>
        <v>13320</v>
      </c>
      <c r="F11" s="64">
        <f t="shared" si="5"/>
        <v>14412</v>
      </c>
      <c r="G11" s="64">
        <f t="shared" si="5"/>
        <v>16367</v>
      </c>
      <c r="H11" s="64">
        <f t="shared" si="5"/>
        <v>17729</v>
      </c>
      <c r="I11" s="64">
        <f t="shared" si="5"/>
        <v>20060</v>
      </c>
      <c r="J11" s="64">
        <f t="shared" si="5"/>
        <v>20774</v>
      </c>
      <c r="K11" s="64">
        <f t="shared" si="5"/>
        <v>22453</v>
      </c>
      <c r="L11" s="64">
        <f t="shared" si="5"/>
        <v>24858</v>
      </c>
      <c r="M11" s="64">
        <f t="shared" si="5"/>
        <v>29849</v>
      </c>
      <c r="N11" s="64">
        <f t="shared" si="5"/>
        <v>30473</v>
      </c>
      <c r="O11" s="64">
        <f t="shared" si="5"/>
        <v>37493</v>
      </c>
      <c r="P11" s="65">
        <f t="shared" si="5"/>
        <v>44512</v>
      </c>
      <c r="AC11" s="46">
        <v>13320.269463599998</v>
      </c>
      <c r="AD11" s="46">
        <v>14411.934900000004</v>
      </c>
      <c r="AE11" s="46">
        <v>16367.306361120001</v>
      </c>
      <c r="AF11" s="46">
        <v>17729.17299648</v>
      </c>
      <c r="AG11" s="46">
        <v>20060.15223168</v>
      </c>
      <c r="AH11" s="46">
        <v>20773.815052319995</v>
      </c>
      <c r="AI11" s="46">
        <v>22453.397350560004</v>
      </c>
      <c r="AJ11" s="46">
        <v>24857.81839728</v>
      </c>
      <c r="AK11" s="46">
        <v>29849.378041120006</v>
      </c>
      <c r="AL11" s="46">
        <v>30473.322996599996</v>
      </c>
      <c r="AM11" s="46">
        <v>37492.70374575</v>
      </c>
      <c r="AN11" s="46">
        <v>44512.0844949</v>
      </c>
    </row>
    <row r="12">
      <c r="B12" s="67"/>
      <c r="C12" s="68"/>
      <c r="D12" s="122" t="str">
        <f>RIGHT($K$5,21)</f>
        <v>ΔТ=70⁰С (95/85/20) Вт</v>
      </c>
      <c r="E12" s="123">
        <f t="shared" ref="E12:P12" si="6">ROUND(IF($D12="ΔТ=70⁰С (95/85/20) Вт",AC12,(IF($D12="ΔТ=60⁰С (90/70/20) Вт",AC12*0.818,AC12*0.646))),0)</f>
        <v>238</v>
      </c>
      <c r="F12" s="123">
        <f t="shared" si="6"/>
        <v>262</v>
      </c>
      <c r="G12" s="123">
        <f t="shared" si="6"/>
        <v>352</v>
      </c>
      <c r="H12" s="123">
        <f t="shared" si="6"/>
        <v>475</v>
      </c>
      <c r="I12" s="123">
        <f t="shared" si="6"/>
        <v>590</v>
      </c>
      <c r="J12" s="123">
        <f t="shared" si="6"/>
        <v>708</v>
      </c>
      <c r="K12" s="123">
        <f t="shared" si="6"/>
        <v>823</v>
      </c>
      <c r="L12" s="123">
        <f t="shared" si="6"/>
        <v>950</v>
      </c>
      <c r="M12" s="123">
        <f t="shared" si="6"/>
        <v>1045</v>
      </c>
      <c r="N12" s="123">
        <f t="shared" si="6"/>
        <v>1061</v>
      </c>
      <c r="O12" s="123">
        <f t="shared" si="6"/>
        <v>1188</v>
      </c>
      <c r="P12" s="124">
        <f t="shared" si="6"/>
        <v>1425</v>
      </c>
      <c r="AC12" s="46">
        <v>237.5499</v>
      </c>
      <c r="AD12" s="46">
        <v>261.6333</v>
      </c>
      <c r="AE12" s="46">
        <v>352.49340000000007</v>
      </c>
      <c r="AF12" s="46">
        <v>475.0998</v>
      </c>
      <c r="AG12" s="46">
        <v>590.0432999999999</v>
      </c>
      <c r="AH12" s="46">
        <v>708.2708999999999</v>
      </c>
      <c r="AI12" s="46">
        <v>823.2144</v>
      </c>
      <c r="AJ12" s="46">
        <v>950.1996</v>
      </c>
      <c r="AK12" s="46">
        <v>1045.4385000000002</v>
      </c>
      <c r="AL12" s="46">
        <v>1060.7643</v>
      </c>
      <c r="AM12" s="46">
        <v>1187.7495</v>
      </c>
      <c r="AN12" s="46">
        <v>1425.2993999999999</v>
      </c>
    </row>
    <row r="13">
      <c r="B13" s="89">
        <v>5.0</v>
      </c>
      <c r="C13" s="61">
        <v>280.0</v>
      </c>
      <c r="D13" s="120" t="s">
        <v>59</v>
      </c>
      <c r="E13" s="64">
        <f t="shared" ref="E13:P13" si="7">ROUND(AC13-(AC13*$J$5),0)</f>
        <v>15068</v>
      </c>
      <c r="F13" s="64">
        <f t="shared" si="7"/>
        <v>16336</v>
      </c>
      <c r="G13" s="64">
        <f t="shared" si="7"/>
        <v>18752</v>
      </c>
      <c r="H13" s="64">
        <f t="shared" si="7"/>
        <v>20457</v>
      </c>
      <c r="I13" s="64">
        <f t="shared" si="7"/>
        <v>23373</v>
      </c>
      <c r="J13" s="64">
        <f t="shared" si="7"/>
        <v>24268</v>
      </c>
      <c r="K13" s="64">
        <f t="shared" si="7"/>
        <v>26369</v>
      </c>
      <c r="L13" s="64">
        <f t="shared" si="7"/>
        <v>29376</v>
      </c>
      <c r="M13" s="64">
        <f t="shared" si="7"/>
        <v>35371</v>
      </c>
      <c r="N13" s="64">
        <f t="shared" si="7"/>
        <v>36121</v>
      </c>
      <c r="O13" s="64">
        <f t="shared" si="7"/>
        <v>44552</v>
      </c>
      <c r="P13" s="65">
        <f t="shared" si="7"/>
        <v>52983</v>
      </c>
      <c r="AC13" s="46">
        <v>15068.230529220004</v>
      </c>
      <c r="AD13" s="46">
        <v>16335.52272</v>
      </c>
      <c r="AE13" s="46">
        <v>18752.169534120007</v>
      </c>
      <c r="AF13" s="46">
        <v>20456.69055309</v>
      </c>
      <c r="AG13" s="46">
        <v>23372.6761125</v>
      </c>
      <c r="AH13" s="46">
        <v>24267.6894933</v>
      </c>
      <c r="AI13" s="46">
        <v>26369.3727</v>
      </c>
      <c r="AJ13" s="46">
        <v>29375.658716579997</v>
      </c>
      <c r="AK13" s="46">
        <v>35371.18287582</v>
      </c>
      <c r="AL13" s="46">
        <v>36120.623395725</v>
      </c>
      <c r="AM13" s="46">
        <v>44551.82924465624</v>
      </c>
      <c r="AN13" s="46">
        <v>52983.03509358752</v>
      </c>
    </row>
    <row r="14">
      <c r="B14" s="73"/>
      <c r="C14" s="74"/>
      <c r="D14" s="122" t="str">
        <f>RIGHT($K$5,21)</f>
        <v>ΔТ=70⁰С (95/85/20) Вт</v>
      </c>
      <c r="E14" s="123">
        <f t="shared" ref="E14:P14" si="8">ROUND(IF($D14="ΔТ=70⁰С (95/85/20) Вт",AC14,(IF($D14="ΔТ=60⁰С (90/70/20) Вт",AC14*0.818,AC14*0.646))),0)</f>
        <v>297</v>
      </c>
      <c r="F14" s="123">
        <f t="shared" si="8"/>
        <v>326</v>
      </c>
      <c r="G14" s="123">
        <f t="shared" si="8"/>
        <v>440</v>
      </c>
      <c r="H14" s="123">
        <f t="shared" si="8"/>
        <v>594</v>
      </c>
      <c r="I14" s="123">
        <f t="shared" si="8"/>
        <v>738</v>
      </c>
      <c r="J14" s="123">
        <f t="shared" si="8"/>
        <v>886</v>
      </c>
      <c r="K14" s="123">
        <f t="shared" si="8"/>
        <v>1029</v>
      </c>
      <c r="L14" s="123">
        <f t="shared" si="8"/>
        <v>1188</v>
      </c>
      <c r="M14" s="123">
        <f t="shared" si="8"/>
        <v>1307</v>
      </c>
      <c r="N14" s="123">
        <f t="shared" si="8"/>
        <v>1327</v>
      </c>
      <c r="O14" s="123">
        <f t="shared" si="8"/>
        <v>1484</v>
      </c>
      <c r="P14" s="124">
        <f t="shared" si="8"/>
        <v>1782</v>
      </c>
      <c r="AC14" s="46">
        <v>296.6637</v>
      </c>
      <c r="AD14" s="46">
        <v>326.22059999999993</v>
      </c>
      <c r="AE14" s="46">
        <v>440.0694</v>
      </c>
      <c r="AF14" s="46">
        <v>594.4221</v>
      </c>
      <c r="AG14" s="46">
        <v>737.8277999999999</v>
      </c>
      <c r="AH14" s="46">
        <v>885.6123</v>
      </c>
      <c r="AI14" s="46">
        <v>1029.018</v>
      </c>
      <c r="AJ14" s="46">
        <v>1187.7495</v>
      </c>
      <c r="AK14" s="46">
        <v>1307.0717999999997</v>
      </c>
      <c r="AL14" s="46">
        <v>1326.7763999999997</v>
      </c>
      <c r="AM14" s="46">
        <v>1484.4132000000002</v>
      </c>
      <c r="AN14" s="46">
        <v>1782.1716000000001</v>
      </c>
    </row>
    <row r="15">
      <c r="B15" s="98">
        <v>6.0</v>
      </c>
      <c r="C15" s="126">
        <v>340.0</v>
      </c>
      <c r="D15" s="120" t="s">
        <v>59</v>
      </c>
      <c r="E15" s="64">
        <f t="shared" ref="E15:P15" si="9">ROUND(AC15-(AC15*$J$5),0)</f>
        <v>16821</v>
      </c>
      <c r="F15" s="64">
        <f t="shared" si="9"/>
        <v>18262</v>
      </c>
      <c r="G15" s="64">
        <f t="shared" si="9"/>
        <v>21142</v>
      </c>
      <c r="H15" s="64">
        <f t="shared" si="9"/>
        <v>23190</v>
      </c>
      <c r="I15" s="64">
        <f t="shared" si="9"/>
        <v>26692</v>
      </c>
      <c r="J15" s="64">
        <f t="shared" si="9"/>
        <v>27767</v>
      </c>
      <c r="K15" s="64">
        <f t="shared" si="9"/>
        <v>30295</v>
      </c>
      <c r="L15" s="64">
        <f t="shared" si="9"/>
        <v>33903</v>
      </c>
      <c r="M15" s="64">
        <f t="shared" si="9"/>
        <v>40905</v>
      </c>
      <c r="N15" s="64">
        <f t="shared" si="9"/>
        <v>41780</v>
      </c>
      <c r="O15" s="64">
        <f t="shared" si="9"/>
        <v>51626</v>
      </c>
      <c r="P15" s="65">
        <f t="shared" si="9"/>
        <v>61472</v>
      </c>
      <c r="AC15" s="46">
        <v>16820.635803839996</v>
      </c>
      <c r="AD15" s="46">
        <v>18262.46466</v>
      </c>
      <c r="AE15" s="46">
        <v>21142.00686708</v>
      </c>
      <c r="AF15" s="46">
        <v>23189.89837428</v>
      </c>
      <c r="AG15" s="46">
        <v>26692.11283464</v>
      </c>
      <c r="AH15" s="46">
        <v>27767.255875920004</v>
      </c>
      <c r="AI15" s="46">
        <v>30295.121955119997</v>
      </c>
      <c r="AJ15" s="46">
        <v>33902.93082132</v>
      </c>
      <c r="AK15" s="46">
        <v>40904.515448280006</v>
      </c>
      <c r="AL15" s="46">
        <v>41779.71352665</v>
      </c>
      <c r="AM15" s="46">
        <v>51625.69190831252</v>
      </c>
      <c r="AN15" s="46">
        <v>61471.670289974994</v>
      </c>
    </row>
    <row r="16">
      <c r="B16" s="67"/>
      <c r="C16" s="68"/>
      <c r="D16" s="122" t="str">
        <f>RIGHT($K$5,21)</f>
        <v>ΔТ=70⁰С (95/85/20) Вт</v>
      </c>
      <c r="E16" s="123">
        <f t="shared" ref="E16:P16" si="10">ROUND(IF($D16="ΔТ=70⁰С (95/85/20) Вт",AC16,(IF($D16="ΔТ=60⁰С (90/70/20) Вт",AC16*0.818,AC16*0.646))),0)</f>
        <v>357</v>
      </c>
      <c r="F16" s="123">
        <f t="shared" si="10"/>
        <v>392</v>
      </c>
      <c r="G16" s="123">
        <f t="shared" si="10"/>
        <v>529</v>
      </c>
      <c r="H16" s="123">
        <f t="shared" si="10"/>
        <v>713</v>
      </c>
      <c r="I16" s="123">
        <f t="shared" si="10"/>
        <v>885</v>
      </c>
      <c r="J16" s="123">
        <f t="shared" si="10"/>
        <v>1063</v>
      </c>
      <c r="K16" s="123">
        <f t="shared" si="10"/>
        <v>1235</v>
      </c>
      <c r="L16" s="123">
        <f t="shared" si="10"/>
        <v>1425</v>
      </c>
      <c r="M16" s="123">
        <f t="shared" si="10"/>
        <v>1568</v>
      </c>
      <c r="N16" s="123">
        <f t="shared" si="10"/>
        <v>1592</v>
      </c>
      <c r="O16" s="123">
        <f t="shared" si="10"/>
        <v>1781</v>
      </c>
      <c r="P16" s="124">
        <f t="shared" si="10"/>
        <v>2138</v>
      </c>
      <c r="AC16" s="46">
        <v>356.87219999999996</v>
      </c>
      <c r="AD16" s="46">
        <v>391.9026</v>
      </c>
      <c r="AE16" s="46">
        <v>528.7401</v>
      </c>
      <c r="AF16" s="46">
        <v>712.6496999999999</v>
      </c>
      <c r="AG16" s="46">
        <v>884.5176</v>
      </c>
      <c r="AH16" s="46">
        <v>1062.9537</v>
      </c>
      <c r="AI16" s="46">
        <v>1234.8216</v>
      </c>
      <c r="AJ16" s="46">
        <v>1425.2993999999999</v>
      </c>
      <c r="AK16" s="46">
        <v>1567.6104</v>
      </c>
      <c r="AL16" s="46">
        <v>1591.6938</v>
      </c>
      <c r="AM16" s="46">
        <v>1781.0769</v>
      </c>
      <c r="AN16" s="46">
        <v>2137.9491000000003</v>
      </c>
    </row>
    <row r="17">
      <c r="B17" s="89">
        <v>7.0</v>
      </c>
      <c r="C17" s="61">
        <v>400.0</v>
      </c>
      <c r="D17" s="120" t="s">
        <v>59</v>
      </c>
      <c r="E17" s="64">
        <f t="shared" ref="E17:P17" si="11">ROUND(AC17-(AC17*$J$5),0)</f>
        <v>18576</v>
      </c>
      <c r="F17" s="64">
        <f t="shared" si="11"/>
        <v>20194</v>
      </c>
      <c r="G17" s="64">
        <f t="shared" si="11"/>
        <v>23537</v>
      </c>
      <c r="H17" s="64">
        <f t="shared" si="11"/>
        <v>25929</v>
      </c>
      <c r="I17" s="64">
        <f t="shared" si="11"/>
        <v>30018</v>
      </c>
      <c r="J17" s="64">
        <f t="shared" si="11"/>
        <v>31276</v>
      </c>
      <c r="K17" s="64">
        <f t="shared" si="11"/>
        <v>34227</v>
      </c>
      <c r="L17" s="64">
        <f t="shared" si="11"/>
        <v>38440</v>
      </c>
      <c r="M17" s="64">
        <f t="shared" si="11"/>
        <v>46449</v>
      </c>
      <c r="N17" s="64">
        <f t="shared" si="11"/>
        <v>47451</v>
      </c>
      <c r="O17" s="64">
        <f t="shared" si="11"/>
        <v>58714</v>
      </c>
      <c r="P17" s="65">
        <f t="shared" si="11"/>
        <v>69978</v>
      </c>
      <c r="AC17" s="46">
        <v>18575.886210750003</v>
      </c>
      <c r="AD17" s="46">
        <v>20194.43778</v>
      </c>
      <c r="AE17" s="46">
        <v>23536.81836</v>
      </c>
      <c r="AF17" s="46">
        <v>25928.79646005</v>
      </c>
      <c r="AG17" s="46">
        <v>30018.462398099997</v>
      </c>
      <c r="AH17" s="46">
        <v>31275.712353599996</v>
      </c>
      <c r="AI17" s="46">
        <v>34227.446962500006</v>
      </c>
      <c r="AJ17" s="46">
        <v>38439.63471150001</v>
      </c>
      <c r="AK17" s="46">
        <v>46449.375758500006</v>
      </c>
      <c r="AL17" s="46">
        <v>47450.593389375</v>
      </c>
      <c r="AM17" s="46">
        <v>58714.29173671875</v>
      </c>
      <c r="AN17" s="46">
        <v>69977.99008406249</v>
      </c>
    </row>
    <row r="18">
      <c r="B18" s="73"/>
      <c r="C18" s="74"/>
      <c r="D18" s="122" t="str">
        <f>RIGHT($K$5,21)</f>
        <v>ΔТ=70⁰С (95/85/20) Вт</v>
      </c>
      <c r="E18" s="123">
        <f t="shared" ref="E18:P18" si="12">ROUND(IF($D18="ΔТ=70⁰С (95/85/20) Вт",AC18,(IF($D18="ΔТ=60⁰С (90/70/20) Вт",AC18*0.818,AC18*0.646))),0)</f>
        <v>416</v>
      </c>
      <c r="F18" s="123">
        <f t="shared" si="12"/>
        <v>458</v>
      </c>
      <c r="G18" s="123">
        <f t="shared" si="12"/>
        <v>616</v>
      </c>
      <c r="H18" s="123">
        <f t="shared" si="12"/>
        <v>832</v>
      </c>
      <c r="I18" s="123">
        <f t="shared" si="12"/>
        <v>1032</v>
      </c>
      <c r="J18" s="123">
        <f t="shared" si="12"/>
        <v>1240</v>
      </c>
      <c r="K18" s="123">
        <f t="shared" si="12"/>
        <v>1441</v>
      </c>
      <c r="L18" s="123">
        <f t="shared" si="12"/>
        <v>1663</v>
      </c>
      <c r="M18" s="123">
        <f t="shared" si="12"/>
        <v>1828</v>
      </c>
      <c r="N18" s="123">
        <f t="shared" si="12"/>
        <v>1857</v>
      </c>
      <c r="O18" s="123">
        <f t="shared" si="12"/>
        <v>2078</v>
      </c>
      <c r="P18" s="124">
        <f t="shared" si="12"/>
        <v>2495</v>
      </c>
      <c r="AC18" s="46">
        <v>415.98599999999993</v>
      </c>
      <c r="AD18" s="46">
        <v>457.58459999999997</v>
      </c>
      <c r="AE18" s="46">
        <v>616.3161</v>
      </c>
      <c r="AF18" s="46">
        <v>831.9719999999999</v>
      </c>
      <c r="AG18" s="46">
        <v>1032.3020999999999</v>
      </c>
      <c r="AH18" s="46">
        <v>1240.2951</v>
      </c>
      <c r="AI18" s="46">
        <v>1440.6252000000002</v>
      </c>
      <c r="AJ18" s="46">
        <v>1662.8492999999999</v>
      </c>
      <c r="AK18" s="46">
        <v>1828.149</v>
      </c>
      <c r="AL18" s="46">
        <v>1856.6112</v>
      </c>
      <c r="AM18" s="46">
        <v>2077.7406</v>
      </c>
      <c r="AN18" s="46">
        <v>2494.8213</v>
      </c>
    </row>
    <row r="19">
      <c r="B19" s="98">
        <v>8.0</v>
      </c>
      <c r="C19" s="126">
        <v>460.0</v>
      </c>
      <c r="D19" s="120" t="s">
        <v>59</v>
      </c>
      <c r="E19" s="64">
        <f t="shared" ref="E19:P19" si="13">ROUND(AC19-(AC19*$J$5),0)</f>
        <v>20336</v>
      </c>
      <c r="F19" s="64">
        <f t="shared" si="13"/>
        <v>22130</v>
      </c>
      <c r="G19" s="64">
        <f t="shared" si="13"/>
        <v>25937</v>
      </c>
      <c r="H19" s="64">
        <f t="shared" si="13"/>
        <v>28673</v>
      </c>
      <c r="I19" s="64">
        <f t="shared" si="13"/>
        <v>33353</v>
      </c>
      <c r="J19" s="64">
        <f t="shared" si="13"/>
        <v>34790</v>
      </c>
      <c r="K19" s="64">
        <f t="shared" si="13"/>
        <v>38165</v>
      </c>
      <c r="L19" s="64">
        <f t="shared" si="13"/>
        <v>42987</v>
      </c>
      <c r="M19" s="64">
        <f t="shared" si="13"/>
        <v>52008</v>
      </c>
      <c r="N19" s="64">
        <f t="shared" si="13"/>
        <v>53135</v>
      </c>
      <c r="O19" s="64">
        <f t="shared" si="13"/>
        <v>65820</v>
      </c>
      <c r="P19" s="65">
        <f t="shared" si="13"/>
        <v>78505</v>
      </c>
      <c r="AC19" s="46">
        <v>20335.58250372</v>
      </c>
      <c r="AD19" s="46">
        <v>22129.765020000006</v>
      </c>
      <c r="AE19" s="46">
        <v>25936.604012879998</v>
      </c>
      <c r="AF19" s="46">
        <v>28673.3848104</v>
      </c>
      <c r="AG19" s="46">
        <v>33353.32807224</v>
      </c>
      <c r="AH19" s="46">
        <v>34789.8574188</v>
      </c>
      <c r="AI19" s="46">
        <v>38164.739421599996</v>
      </c>
      <c r="AJ19" s="46">
        <v>42987.37365648001</v>
      </c>
      <c r="AK19" s="46">
        <v>52007.723357920004</v>
      </c>
      <c r="AL19" s="46">
        <v>53135.2670706</v>
      </c>
      <c r="AM19" s="46">
        <v>65820.13383825001</v>
      </c>
      <c r="AN19" s="46">
        <v>78505.00060590002</v>
      </c>
    </row>
    <row r="20">
      <c r="B20" s="67"/>
      <c r="C20" s="68"/>
      <c r="D20" s="122" t="str">
        <f>RIGHT($K$5,21)</f>
        <v>ΔТ=70⁰С (95/85/20) Вт</v>
      </c>
      <c r="E20" s="123">
        <f t="shared" ref="E20:P20" si="14">ROUND(IF($D20="ΔТ=70⁰С (95/85/20) Вт",AC20,(IF($D20="ΔТ=60⁰С (90/70/20) Вт",AC20*0.818,AC20*0.646))),0)</f>
        <v>475</v>
      </c>
      <c r="F20" s="123">
        <f t="shared" si="14"/>
        <v>522</v>
      </c>
      <c r="G20" s="123">
        <f t="shared" si="14"/>
        <v>704</v>
      </c>
      <c r="H20" s="123">
        <f t="shared" si="14"/>
        <v>950</v>
      </c>
      <c r="I20" s="123">
        <f t="shared" si="14"/>
        <v>1180</v>
      </c>
      <c r="J20" s="123">
        <f t="shared" si="14"/>
        <v>1418</v>
      </c>
      <c r="K20" s="123">
        <f t="shared" si="14"/>
        <v>1648</v>
      </c>
      <c r="L20" s="123">
        <f t="shared" si="14"/>
        <v>1900</v>
      </c>
      <c r="M20" s="123">
        <f t="shared" si="14"/>
        <v>2091</v>
      </c>
      <c r="N20" s="123">
        <f t="shared" si="14"/>
        <v>2123</v>
      </c>
      <c r="O20" s="123">
        <f t="shared" si="14"/>
        <v>2375</v>
      </c>
      <c r="P20" s="124">
        <f t="shared" si="14"/>
        <v>2851</v>
      </c>
      <c r="AC20" s="46">
        <v>475.0998</v>
      </c>
      <c r="AD20" s="46">
        <v>522.1718999999999</v>
      </c>
      <c r="AE20" s="46">
        <v>703.8920999999999</v>
      </c>
      <c r="AF20" s="46">
        <v>950.1996</v>
      </c>
      <c r="AG20" s="46">
        <v>1180.0865999999999</v>
      </c>
      <c r="AH20" s="46">
        <v>1417.6364999999998</v>
      </c>
      <c r="AI20" s="46">
        <v>1647.5235</v>
      </c>
      <c r="AJ20" s="46">
        <v>1900.3992</v>
      </c>
      <c r="AK20" s="46">
        <v>2090.8770000000004</v>
      </c>
      <c r="AL20" s="46">
        <v>2122.6233</v>
      </c>
      <c r="AM20" s="46">
        <v>2375.499</v>
      </c>
      <c r="AN20" s="46">
        <v>2850.5987999999998</v>
      </c>
    </row>
    <row r="21" ht="15.75" customHeight="1">
      <c r="B21" s="89">
        <v>9.0</v>
      </c>
      <c r="C21" s="61">
        <v>520.0</v>
      </c>
      <c r="D21" s="120" t="s">
        <v>59</v>
      </c>
      <c r="E21" s="64">
        <f t="shared" ref="E21:P21" si="15">ROUND(AC21-(AC21*$J$5),0)</f>
        <v>22098</v>
      </c>
      <c r="F21" s="64">
        <f t="shared" si="15"/>
        <v>24068</v>
      </c>
      <c r="G21" s="64">
        <f t="shared" si="15"/>
        <v>28341</v>
      </c>
      <c r="H21" s="64">
        <f t="shared" si="15"/>
        <v>31424</v>
      </c>
      <c r="I21" s="64">
        <f t="shared" si="15"/>
        <v>36694</v>
      </c>
      <c r="J21" s="64">
        <f t="shared" si="15"/>
        <v>38313</v>
      </c>
      <c r="K21" s="64">
        <f t="shared" si="15"/>
        <v>42113</v>
      </c>
      <c r="L21" s="64">
        <f t="shared" si="15"/>
        <v>47543</v>
      </c>
      <c r="M21" s="64">
        <f t="shared" si="15"/>
        <v>57576</v>
      </c>
      <c r="N21" s="64">
        <f t="shared" si="15"/>
        <v>58830</v>
      </c>
      <c r="O21" s="64">
        <f t="shared" si="15"/>
        <v>72938</v>
      </c>
      <c r="P21" s="65">
        <f t="shared" si="15"/>
        <v>87047</v>
      </c>
      <c r="AC21" s="46">
        <v>22098.122251920002</v>
      </c>
      <c r="AD21" s="46">
        <v>24068.446379999998</v>
      </c>
      <c r="AE21" s="46">
        <v>28341.363825719996</v>
      </c>
      <c r="AF21" s="46">
        <v>31423.663425330004</v>
      </c>
      <c r="AG21" s="46">
        <v>36693.50499539999</v>
      </c>
      <c r="AH21" s="46">
        <v>38312.89593318</v>
      </c>
      <c r="AI21" s="46">
        <v>42113.409055740005</v>
      </c>
      <c r="AJ21" s="46">
        <v>47542.94279460001</v>
      </c>
      <c r="AK21" s="46">
        <v>57575.64119340001</v>
      </c>
      <c r="AL21" s="46">
        <v>58829.72849324999</v>
      </c>
      <c r="AM21" s="46">
        <v>72938.21061656249</v>
      </c>
      <c r="AN21" s="46">
        <v>87046.692739875</v>
      </c>
    </row>
    <row r="22" ht="15.75" customHeight="1">
      <c r="B22" s="73"/>
      <c r="C22" s="74"/>
      <c r="D22" s="122" t="str">
        <f>RIGHT($K$5,21)</f>
        <v>ΔТ=70⁰С (95/85/20) Вт</v>
      </c>
      <c r="E22" s="123">
        <f t="shared" ref="E22:P22" si="16">ROUND(IF($D22="ΔТ=70⁰С (95/85/20) Вт",AC22,(IF($D22="ΔТ=60⁰С (90/70/20) Вт",AC22*0.818,AC22*0.646))),0)</f>
        <v>534</v>
      </c>
      <c r="F22" s="123">
        <f t="shared" si="16"/>
        <v>588</v>
      </c>
      <c r="G22" s="123">
        <f t="shared" si="16"/>
        <v>793</v>
      </c>
      <c r="H22" s="123">
        <f t="shared" si="16"/>
        <v>1070</v>
      </c>
      <c r="I22" s="123">
        <f t="shared" si="16"/>
        <v>1328</v>
      </c>
      <c r="J22" s="123">
        <f t="shared" si="16"/>
        <v>1595</v>
      </c>
      <c r="K22" s="123">
        <f t="shared" si="16"/>
        <v>1853</v>
      </c>
      <c r="L22" s="123">
        <f t="shared" si="16"/>
        <v>2138</v>
      </c>
      <c r="M22" s="123">
        <f t="shared" si="16"/>
        <v>2351</v>
      </c>
      <c r="N22" s="123">
        <f t="shared" si="16"/>
        <v>2388</v>
      </c>
      <c r="O22" s="123">
        <f t="shared" si="16"/>
        <v>2672</v>
      </c>
      <c r="P22" s="124">
        <f t="shared" si="16"/>
        <v>3207</v>
      </c>
      <c r="AC22" s="46">
        <v>534.2135999999999</v>
      </c>
      <c r="AD22" s="46">
        <v>587.8539000000001</v>
      </c>
      <c r="AE22" s="46">
        <v>792.5628</v>
      </c>
      <c r="AF22" s="46">
        <v>1069.5219</v>
      </c>
      <c r="AG22" s="46">
        <v>1327.8711000000003</v>
      </c>
      <c r="AH22" s="46">
        <v>1594.9779</v>
      </c>
      <c r="AI22" s="46">
        <v>1853.3271</v>
      </c>
      <c r="AJ22" s="46">
        <v>2137.9491000000003</v>
      </c>
      <c r="AK22" s="46">
        <v>2351.4156000000003</v>
      </c>
      <c r="AL22" s="46">
        <v>2387.5406999999996</v>
      </c>
      <c r="AM22" s="46">
        <v>2672.1627000000003</v>
      </c>
      <c r="AN22" s="46">
        <v>3207.471</v>
      </c>
    </row>
    <row r="23" ht="15.75" customHeight="1">
      <c r="B23" s="98">
        <v>10.0</v>
      </c>
      <c r="C23" s="126">
        <v>580.0</v>
      </c>
      <c r="D23" s="120" t="s">
        <v>59</v>
      </c>
      <c r="E23" s="64">
        <f t="shared" ref="E23:P23" si="17">ROUND(AC23-(AC23*$J$5),0)</f>
        <v>23865</v>
      </c>
      <c r="F23" s="64">
        <f t="shared" si="17"/>
        <v>26012</v>
      </c>
      <c r="G23" s="64">
        <f t="shared" si="17"/>
        <v>30751</v>
      </c>
      <c r="H23" s="64">
        <f t="shared" si="17"/>
        <v>34181</v>
      </c>
      <c r="I23" s="64">
        <f t="shared" si="17"/>
        <v>40044</v>
      </c>
      <c r="J23" s="64">
        <f t="shared" si="17"/>
        <v>41842</v>
      </c>
      <c r="K23" s="64">
        <f t="shared" si="17"/>
        <v>46070</v>
      </c>
      <c r="L23" s="64">
        <f t="shared" si="17"/>
        <v>52111</v>
      </c>
      <c r="M23" s="64">
        <f t="shared" si="17"/>
        <v>63159</v>
      </c>
      <c r="N23" s="64">
        <f t="shared" si="17"/>
        <v>64540</v>
      </c>
      <c r="O23" s="64">
        <f t="shared" si="17"/>
        <v>80076</v>
      </c>
      <c r="P23" s="65">
        <f t="shared" si="17"/>
        <v>95612</v>
      </c>
      <c r="AC23" s="46">
        <v>23865.10956324</v>
      </c>
      <c r="AD23" s="46">
        <v>26012.158919999998</v>
      </c>
      <c r="AE23" s="46">
        <v>30751.097798520008</v>
      </c>
      <c r="AF23" s="46">
        <v>34181.23892832</v>
      </c>
      <c r="AG23" s="46">
        <v>40043.80800684</v>
      </c>
      <c r="AH23" s="46">
        <v>41841.61968096</v>
      </c>
      <c r="AI23" s="46">
        <v>46070.252680319994</v>
      </c>
      <c r="AJ23" s="46">
        <v>52111.15696512</v>
      </c>
      <c r="AK23" s="46">
        <v>63159.01406848001</v>
      </c>
      <c r="AL23" s="46">
        <v>64539.996206400014</v>
      </c>
      <c r="AM23" s="46">
        <v>80076.04525800001</v>
      </c>
      <c r="AN23" s="46">
        <v>95612.09430960001</v>
      </c>
    </row>
    <row r="24" ht="15.75" customHeight="1">
      <c r="B24" s="67"/>
      <c r="C24" s="68"/>
      <c r="D24" s="122" t="str">
        <f>RIGHT($K$5,21)</f>
        <v>ΔТ=70⁰С (95/85/20) Вт</v>
      </c>
      <c r="E24" s="123">
        <f t="shared" ref="E24:P24" si="18">ROUND(IF($D24="ΔТ=70⁰С (95/85/20) Вт",AC24,(IF($D24="ΔТ=60⁰С (90/70/20) Вт",AC24*0.818,AC24*0.646))),0)</f>
        <v>594</v>
      </c>
      <c r="F24" s="123">
        <f t="shared" si="18"/>
        <v>654</v>
      </c>
      <c r="G24" s="123">
        <f t="shared" si="18"/>
        <v>881</v>
      </c>
      <c r="H24" s="123">
        <f t="shared" si="18"/>
        <v>1188</v>
      </c>
      <c r="I24" s="123">
        <f t="shared" si="18"/>
        <v>1475</v>
      </c>
      <c r="J24" s="123">
        <f t="shared" si="18"/>
        <v>1772</v>
      </c>
      <c r="K24" s="123">
        <f t="shared" si="18"/>
        <v>2059</v>
      </c>
      <c r="L24" s="123">
        <f t="shared" si="18"/>
        <v>2375</v>
      </c>
      <c r="M24" s="123">
        <f t="shared" si="18"/>
        <v>2613</v>
      </c>
      <c r="N24" s="123">
        <f t="shared" si="18"/>
        <v>2652</v>
      </c>
      <c r="O24" s="123">
        <f t="shared" si="18"/>
        <v>2970</v>
      </c>
      <c r="P24" s="124">
        <f t="shared" si="18"/>
        <v>3563</v>
      </c>
      <c r="AC24" s="46">
        <v>594.4221</v>
      </c>
      <c r="AD24" s="46">
        <v>653.5358999999999</v>
      </c>
      <c r="AE24" s="46">
        <v>881.2335</v>
      </c>
      <c r="AF24" s="46">
        <v>1187.7495</v>
      </c>
      <c r="AG24" s="46">
        <v>1474.5609000000004</v>
      </c>
      <c r="AH24" s="46">
        <v>1772.3193</v>
      </c>
      <c r="AI24" s="46">
        <v>2059.1307</v>
      </c>
      <c r="AJ24" s="46">
        <v>2375.499</v>
      </c>
      <c r="AK24" s="46">
        <v>2613.0489000000002</v>
      </c>
      <c r="AL24" s="46">
        <v>2652.4581000000003</v>
      </c>
      <c r="AM24" s="46">
        <v>2969.9210999999996</v>
      </c>
      <c r="AN24" s="46">
        <v>3563.2484999999997</v>
      </c>
    </row>
    <row r="25" ht="15.75" customHeight="1">
      <c r="B25" s="89">
        <v>11.0</v>
      </c>
      <c r="C25" s="61">
        <v>640.0</v>
      </c>
      <c r="D25" s="120" t="s">
        <v>59</v>
      </c>
      <c r="E25" s="64">
        <f t="shared" ref="E25:P25" si="19">ROUND(AC25-(AC25*$J$5),0)</f>
        <v>25633</v>
      </c>
      <c r="F25" s="64">
        <f t="shared" si="19"/>
        <v>27958</v>
      </c>
      <c r="G25" s="64">
        <f t="shared" si="19"/>
        <v>33166</v>
      </c>
      <c r="H25" s="64">
        <f t="shared" si="19"/>
        <v>36943</v>
      </c>
      <c r="I25" s="64">
        <f t="shared" si="19"/>
        <v>43398</v>
      </c>
      <c r="J25" s="64">
        <f t="shared" si="19"/>
        <v>45379</v>
      </c>
      <c r="K25" s="64">
        <f t="shared" si="19"/>
        <v>50035</v>
      </c>
      <c r="L25" s="64">
        <f t="shared" si="19"/>
        <v>56686</v>
      </c>
      <c r="M25" s="64">
        <f t="shared" si="19"/>
        <v>68750</v>
      </c>
      <c r="N25" s="64">
        <f t="shared" si="19"/>
        <v>70258</v>
      </c>
      <c r="O25" s="64">
        <f t="shared" si="19"/>
        <v>87224</v>
      </c>
      <c r="P25" s="65">
        <f t="shared" si="19"/>
        <v>104189</v>
      </c>
      <c r="AC25" s="46">
        <v>25633.33035219001</v>
      </c>
      <c r="AD25" s="46">
        <v>27957.54852</v>
      </c>
      <c r="AE25" s="46">
        <v>33165.805931279996</v>
      </c>
      <c r="AF25" s="46">
        <v>36942.89974947</v>
      </c>
      <c r="AG25" s="46">
        <v>43397.81396676001</v>
      </c>
      <c r="AH25" s="46">
        <v>45379.24023204001</v>
      </c>
      <c r="AI25" s="46">
        <v>50035.27029534</v>
      </c>
      <c r="AJ25" s="46">
        <v>56685.59302824</v>
      </c>
      <c r="AK25" s="46">
        <v>68749.99147896</v>
      </c>
      <c r="AL25" s="46">
        <v>70258.0412853</v>
      </c>
      <c r="AM25" s="46">
        <v>87223.60160662502</v>
      </c>
      <c r="AN25" s="46">
        <v>104189.16192795002</v>
      </c>
    </row>
    <row r="26" ht="15.75" customHeight="1">
      <c r="B26" s="73"/>
      <c r="C26" s="74"/>
      <c r="D26" s="122" t="str">
        <f>RIGHT($K$5,21)</f>
        <v>ΔТ=70⁰С (95/85/20) Вт</v>
      </c>
      <c r="E26" s="123">
        <f t="shared" ref="E26:P26" si="20">ROUND(IF($D26="ΔТ=70⁰С (95/85/20) Вт",AC26,(IF($D26="ΔТ=60⁰С (90/70/20) Вт",AC26*0.818,AC26*0.646))),0)</f>
        <v>654</v>
      </c>
      <c r="F26" s="123">
        <f t="shared" si="20"/>
        <v>718</v>
      </c>
      <c r="G26" s="123">
        <f t="shared" si="20"/>
        <v>969</v>
      </c>
      <c r="H26" s="123">
        <f t="shared" si="20"/>
        <v>1307</v>
      </c>
      <c r="I26" s="123">
        <f t="shared" si="20"/>
        <v>1622</v>
      </c>
      <c r="J26" s="123">
        <f t="shared" si="20"/>
        <v>1949</v>
      </c>
      <c r="K26" s="123">
        <f t="shared" si="20"/>
        <v>2265</v>
      </c>
      <c r="L26" s="123">
        <f t="shared" si="20"/>
        <v>2613</v>
      </c>
      <c r="M26" s="123">
        <f t="shared" si="20"/>
        <v>2875</v>
      </c>
      <c r="N26" s="123">
        <f t="shared" si="20"/>
        <v>2918</v>
      </c>
      <c r="O26" s="123">
        <f t="shared" si="20"/>
        <v>3267</v>
      </c>
      <c r="P26" s="124">
        <f t="shared" si="20"/>
        <v>3920</v>
      </c>
      <c r="AC26" s="46">
        <v>653.5358999999999</v>
      </c>
      <c r="AD26" s="46">
        <v>718.1231999999999</v>
      </c>
      <c r="AE26" s="46">
        <v>968.8095</v>
      </c>
      <c r="AF26" s="46">
        <v>1307.0717999999997</v>
      </c>
      <c r="AG26" s="46">
        <v>1622.3454</v>
      </c>
      <c r="AH26" s="46">
        <v>1948.566</v>
      </c>
      <c r="AI26" s="46">
        <v>2264.9343000000003</v>
      </c>
      <c r="AJ26" s="46">
        <v>2613.0489000000002</v>
      </c>
      <c r="AK26" s="46">
        <v>2874.6822000000006</v>
      </c>
      <c r="AL26" s="46">
        <v>2918.4702</v>
      </c>
      <c r="AM26" s="46">
        <v>3266.5847999999996</v>
      </c>
      <c r="AN26" s="46">
        <v>3920.1207000000004</v>
      </c>
    </row>
    <row r="27" ht="15.75" customHeight="1">
      <c r="B27" s="98">
        <v>12.0</v>
      </c>
      <c r="C27" s="126">
        <v>700.0</v>
      </c>
      <c r="D27" s="120" t="s">
        <v>59</v>
      </c>
      <c r="E27" s="64">
        <f t="shared" ref="E27:P27" si="21">ROUND(AC27-(AC27*$J$5),0)</f>
        <v>27382</v>
      </c>
      <c r="F27" s="64">
        <f t="shared" si="21"/>
        <v>29881</v>
      </c>
      <c r="G27" s="64">
        <f t="shared" si="21"/>
        <v>35554</v>
      </c>
      <c r="H27" s="64">
        <f t="shared" si="21"/>
        <v>39671</v>
      </c>
      <c r="I27" s="64">
        <f t="shared" si="21"/>
        <v>46714</v>
      </c>
      <c r="J27" s="64">
        <f t="shared" si="21"/>
        <v>48871</v>
      </c>
      <c r="K27" s="64">
        <f t="shared" si="21"/>
        <v>53953</v>
      </c>
      <c r="L27" s="64">
        <f t="shared" si="21"/>
        <v>61208</v>
      </c>
      <c r="M27" s="64">
        <f t="shared" si="21"/>
        <v>74278</v>
      </c>
      <c r="N27" s="64">
        <f t="shared" si="21"/>
        <v>75911</v>
      </c>
      <c r="O27" s="64">
        <f t="shared" si="21"/>
        <v>94290</v>
      </c>
      <c r="P27" s="65">
        <f t="shared" si="21"/>
        <v>112669</v>
      </c>
      <c r="AC27" s="46">
        <v>27381.55303917</v>
      </c>
      <c r="AD27" s="46">
        <v>29881.136339999994</v>
      </c>
      <c r="AE27" s="46">
        <v>35554.132233180004</v>
      </c>
      <c r="AF27" s="46">
        <v>39671.38161558001</v>
      </c>
      <c r="AG27" s="46">
        <v>46714.12968024001</v>
      </c>
      <c r="AH27" s="46">
        <v>48870.860704380015</v>
      </c>
      <c r="AI27" s="46">
        <v>53953.09041077999</v>
      </c>
      <c r="AJ27" s="46">
        <v>61208.13414671998</v>
      </c>
      <c r="AK27" s="46">
        <v>74277.54173487998</v>
      </c>
      <c r="AL27" s="46">
        <v>75911.21768340001</v>
      </c>
      <c r="AM27" s="46">
        <v>94290.07210425001</v>
      </c>
      <c r="AN27" s="46">
        <v>112668.92652509999</v>
      </c>
    </row>
    <row r="28" ht="15.75" customHeight="1">
      <c r="B28" s="67"/>
      <c r="C28" s="68"/>
      <c r="D28" s="122" t="str">
        <f>RIGHT($K$5,21)</f>
        <v>ΔТ=70⁰С (95/85/20) Вт</v>
      </c>
      <c r="E28" s="123">
        <f t="shared" ref="E28:P28" si="22">ROUND(IF($D28="ΔТ=70⁰С (95/85/20) Вт",AC28,(IF($D28="ΔТ=60⁰С (90/70/20) Вт",AC28*0.818,AC28*0.646))),0)</f>
        <v>713</v>
      </c>
      <c r="F28" s="123">
        <f t="shared" si="22"/>
        <v>784</v>
      </c>
      <c r="G28" s="123">
        <f t="shared" si="22"/>
        <v>1057</v>
      </c>
      <c r="H28" s="123">
        <f t="shared" si="22"/>
        <v>1425</v>
      </c>
      <c r="I28" s="123">
        <f t="shared" si="22"/>
        <v>1770</v>
      </c>
      <c r="J28" s="123">
        <f t="shared" si="22"/>
        <v>2126</v>
      </c>
      <c r="K28" s="123">
        <f t="shared" si="22"/>
        <v>2471</v>
      </c>
      <c r="L28" s="123">
        <f t="shared" si="22"/>
        <v>2851</v>
      </c>
      <c r="M28" s="123">
        <f t="shared" si="22"/>
        <v>3136</v>
      </c>
      <c r="N28" s="123">
        <f t="shared" si="22"/>
        <v>3183</v>
      </c>
      <c r="O28" s="123">
        <f t="shared" si="22"/>
        <v>3563</v>
      </c>
      <c r="P28" s="124">
        <f t="shared" si="22"/>
        <v>4276</v>
      </c>
      <c r="AC28" s="46">
        <v>712.6496999999999</v>
      </c>
      <c r="AD28" s="46">
        <v>783.8052</v>
      </c>
      <c r="AE28" s="46">
        <v>1057.4802</v>
      </c>
      <c r="AF28" s="46">
        <v>1425.2993999999999</v>
      </c>
      <c r="AG28" s="46">
        <v>1770.1299000000001</v>
      </c>
      <c r="AH28" s="46">
        <v>2125.9074</v>
      </c>
      <c r="AI28" s="46">
        <v>2470.7379</v>
      </c>
      <c r="AJ28" s="46">
        <v>2850.5987999999998</v>
      </c>
      <c r="AK28" s="46">
        <v>3136.3155</v>
      </c>
      <c r="AL28" s="46">
        <v>3183.3876</v>
      </c>
      <c r="AM28" s="46">
        <v>3563.2484999999997</v>
      </c>
      <c r="AN28" s="46">
        <v>4275.8982000000005</v>
      </c>
    </row>
    <row r="29" ht="15.75" customHeight="1">
      <c r="B29" s="89">
        <v>13.0</v>
      </c>
      <c r="C29" s="61">
        <v>760.0</v>
      </c>
      <c r="D29" s="120" t="s">
        <v>59</v>
      </c>
      <c r="E29" s="64">
        <f t="shared" ref="E29:P29" si="23">ROUND(AC29-(AC29*$J$5),0)</f>
        <v>29130</v>
      </c>
      <c r="F29" s="64">
        <f t="shared" si="23"/>
        <v>31803</v>
      </c>
      <c r="G29" s="64">
        <f t="shared" si="23"/>
        <v>37939</v>
      </c>
      <c r="H29" s="64">
        <f t="shared" si="23"/>
        <v>42400</v>
      </c>
      <c r="I29" s="64">
        <f t="shared" si="23"/>
        <v>50029</v>
      </c>
      <c r="J29" s="64">
        <f t="shared" si="23"/>
        <v>52367</v>
      </c>
      <c r="K29" s="64">
        <f t="shared" si="23"/>
        <v>57873</v>
      </c>
      <c r="L29" s="64">
        <f t="shared" si="23"/>
        <v>65731</v>
      </c>
      <c r="M29" s="64">
        <f t="shared" si="23"/>
        <v>79805</v>
      </c>
      <c r="N29" s="64">
        <f t="shared" si="23"/>
        <v>81564</v>
      </c>
      <c r="O29" s="64">
        <f t="shared" si="23"/>
        <v>101357</v>
      </c>
      <c r="P29" s="65">
        <f t="shared" si="23"/>
        <v>121149</v>
      </c>
      <c r="AC29" s="46">
        <v>29129.775726150005</v>
      </c>
      <c r="AD29" s="46">
        <v>31803.0471</v>
      </c>
      <c r="AE29" s="46">
        <v>37939.24193399999</v>
      </c>
      <c r="AF29" s="46">
        <v>42399.86348169001</v>
      </c>
      <c r="AG29" s="46">
        <v>50028.837093179995</v>
      </c>
      <c r="AH29" s="46">
        <v>52367.30607834</v>
      </c>
      <c r="AI29" s="46">
        <v>57872.51882676002</v>
      </c>
      <c r="AJ29" s="46">
        <v>65730.6752652</v>
      </c>
      <c r="AK29" s="46">
        <v>79805.0919908</v>
      </c>
      <c r="AL29" s="46">
        <v>81564.3940815</v>
      </c>
      <c r="AM29" s="46">
        <v>101356.54260187499</v>
      </c>
      <c r="AN29" s="46">
        <v>121148.69112224999</v>
      </c>
    </row>
    <row r="30" ht="15.75" customHeight="1">
      <c r="B30" s="67"/>
      <c r="C30" s="68"/>
      <c r="D30" s="122" t="str">
        <f>RIGHT($K$5,21)</f>
        <v>ΔТ=70⁰С (95/85/20) Вт</v>
      </c>
      <c r="E30" s="123">
        <f t="shared" ref="E30:P30" si="24">ROUND(IF($D30="ΔТ=70⁰С (95/85/20) Вт",AC30,(IF($D30="ΔТ=60⁰С (90/70/20) Вт",AC30*0.818,AC30*0.646))),0)</f>
        <v>772</v>
      </c>
      <c r="F30" s="123">
        <f t="shared" si="24"/>
        <v>849</v>
      </c>
      <c r="G30" s="123">
        <f t="shared" si="24"/>
        <v>1145</v>
      </c>
      <c r="H30" s="123">
        <f t="shared" si="24"/>
        <v>1545</v>
      </c>
      <c r="I30" s="123">
        <f t="shared" si="24"/>
        <v>1917</v>
      </c>
      <c r="J30" s="123">
        <f t="shared" si="24"/>
        <v>2303</v>
      </c>
      <c r="K30" s="123">
        <f t="shared" si="24"/>
        <v>2677</v>
      </c>
      <c r="L30" s="123">
        <f t="shared" si="24"/>
        <v>3088</v>
      </c>
      <c r="M30" s="123">
        <f t="shared" si="24"/>
        <v>3397</v>
      </c>
      <c r="N30" s="123">
        <f t="shared" si="24"/>
        <v>3448</v>
      </c>
      <c r="O30" s="123">
        <f t="shared" si="24"/>
        <v>3860</v>
      </c>
      <c r="P30" s="124">
        <f t="shared" si="24"/>
        <v>4633</v>
      </c>
      <c r="AC30" s="46">
        <v>771.7635</v>
      </c>
      <c r="AD30" s="46">
        <v>849.4871999999999</v>
      </c>
      <c r="AE30" s="46">
        <v>1145.0562</v>
      </c>
      <c r="AF30" s="46">
        <v>1544.6217</v>
      </c>
      <c r="AG30" s="46">
        <v>1916.8197000000002</v>
      </c>
      <c r="AH30" s="46">
        <v>2303.2488</v>
      </c>
      <c r="AI30" s="46">
        <v>2676.5415</v>
      </c>
      <c r="AJ30" s="46">
        <v>3088.1486999999997</v>
      </c>
      <c r="AK30" s="46">
        <v>3396.8541</v>
      </c>
      <c r="AL30" s="46">
        <v>3448.305</v>
      </c>
      <c r="AM30" s="46">
        <v>3859.9121999999998</v>
      </c>
      <c r="AN30" s="46">
        <v>4632.7704</v>
      </c>
    </row>
    <row r="31" ht="15.75" customHeight="1">
      <c r="B31" s="89">
        <v>14.0</v>
      </c>
      <c r="C31" s="61">
        <v>820.0</v>
      </c>
      <c r="D31" s="120" t="s">
        <v>59</v>
      </c>
      <c r="E31" s="64">
        <f t="shared" ref="E31:P31" si="25">ROUND(AC31-(AC31*$J$5),0)</f>
        <v>31056</v>
      </c>
      <c r="F31" s="64">
        <f t="shared" si="25"/>
        <v>33921</v>
      </c>
      <c r="G31" s="64">
        <f t="shared" si="25"/>
        <v>40324</v>
      </c>
      <c r="H31" s="64">
        <f t="shared" si="25"/>
        <v>45128</v>
      </c>
      <c r="I31" s="64">
        <f t="shared" si="25"/>
        <v>53344</v>
      </c>
      <c r="J31" s="64">
        <f t="shared" si="25"/>
        <v>55864</v>
      </c>
      <c r="K31" s="64">
        <f t="shared" si="25"/>
        <v>61792</v>
      </c>
      <c r="L31" s="64">
        <f t="shared" si="25"/>
        <v>70253</v>
      </c>
      <c r="M31" s="64">
        <f t="shared" si="25"/>
        <v>85333</v>
      </c>
      <c r="N31" s="64">
        <f t="shared" si="25"/>
        <v>87218</v>
      </c>
      <c r="O31" s="64">
        <f t="shared" si="25"/>
        <v>108423</v>
      </c>
      <c r="P31" s="65">
        <f t="shared" si="25"/>
        <v>129628</v>
      </c>
      <c r="AC31" s="46">
        <v>31055.715622799988</v>
      </c>
      <c r="AD31" s="46">
        <v>33921.173879999995</v>
      </c>
      <c r="AE31" s="46">
        <v>40324.35163482001</v>
      </c>
      <c r="AF31" s="46">
        <v>45128.34534780001</v>
      </c>
      <c r="AG31" s="46">
        <v>53343.54450612</v>
      </c>
      <c r="AH31" s="46">
        <v>55863.7514523</v>
      </c>
      <c r="AI31" s="46">
        <v>61791.94724274</v>
      </c>
      <c r="AJ31" s="46">
        <v>70253.21638368</v>
      </c>
      <c r="AK31" s="46">
        <v>85332.64224672</v>
      </c>
      <c r="AL31" s="46">
        <v>87217.57047960002</v>
      </c>
      <c r="AM31" s="46">
        <v>108423.0130995</v>
      </c>
      <c r="AN31" s="46">
        <v>129628.45571940002</v>
      </c>
    </row>
    <row r="32" ht="15.75" customHeight="1">
      <c r="B32" s="73"/>
      <c r="C32" s="74"/>
      <c r="D32" s="122" t="str">
        <f>RIGHT($K$5,21)</f>
        <v>ΔТ=70⁰С (95/85/20) Вт</v>
      </c>
      <c r="E32" s="123">
        <f t="shared" ref="E32:P32" si="26">ROUND(IF($D32="ΔТ=70⁰С (95/85/20) Вт",AC32,(IF($D32="ΔТ=60⁰С (90/70/20) Вт",AC32*0.818,AC32*0.646))),0)</f>
        <v>832</v>
      </c>
      <c r="F32" s="123">
        <f t="shared" si="26"/>
        <v>914</v>
      </c>
      <c r="G32" s="123">
        <f t="shared" si="26"/>
        <v>1234</v>
      </c>
      <c r="H32" s="123">
        <f t="shared" si="26"/>
        <v>1663</v>
      </c>
      <c r="I32" s="123">
        <f t="shared" si="26"/>
        <v>2065</v>
      </c>
      <c r="J32" s="123">
        <f t="shared" si="26"/>
        <v>2481</v>
      </c>
      <c r="K32" s="123">
        <f t="shared" si="26"/>
        <v>2882</v>
      </c>
      <c r="L32" s="123">
        <f t="shared" si="26"/>
        <v>3326</v>
      </c>
      <c r="M32" s="123">
        <f t="shared" si="26"/>
        <v>3658</v>
      </c>
      <c r="N32" s="123">
        <f t="shared" si="26"/>
        <v>3714</v>
      </c>
      <c r="O32" s="123">
        <f t="shared" si="26"/>
        <v>4158</v>
      </c>
      <c r="P32" s="124">
        <f t="shared" si="26"/>
        <v>4989</v>
      </c>
      <c r="AC32" s="46">
        <v>831.9719999999999</v>
      </c>
      <c r="AD32" s="46">
        <v>914.0745</v>
      </c>
      <c r="AE32" s="46">
        <v>1233.7269000000001</v>
      </c>
      <c r="AF32" s="46">
        <v>1662.8492999999999</v>
      </c>
      <c r="AG32" s="46">
        <v>2064.6041999999998</v>
      </c>
      <c r="AH32" s="46">
        <v>2480.5902</v>
      </c>
      <c r="AI32" s="46">
        <v>2882.3451</v>
      </c>
      <c r="AJ32" s="46">
        <v>3325.6985999999997</v>
      </c>
      <c r="AK32" s="46">
        <v>3658.4874</v>
      </c>
      <c r="AL32" s="46">
        <v>3714.3171</v>
      </c>
      <c r="AM32" s="46">
        <v>4157.6705999999995</v>
      </c>
      <c r="AN32" s="46">
        <v>4988.5479</v>
      </c>
    </row>
    <row r="33" ht="15.75" customHeight="1">
      <c r="B33" s="7"/>
      <c r="C33" s="7"/>
      <c r="D33" s="7"/>
      <c r="E33" s="75" t="s">
        <v>60</v>
      </c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</row>
    <row r="34" ht="15.0" customHeight="1">
      <c r="B34" s="76" t="s">
        <v>56</v>
      </c>
      <c r="C34" s="5"/>
      <c r="D34" s="63"/>
      <c r="E34" s="78">
        <v>500.0</v>
      </c>
      <c r="F34" s="78">
        <v>550.0</v>
      </c>
      <c r="G34" s="78">
        <v>750.0</v>
      </c>
      <c r="H34" s="78">
        <v>1000.0</v>
      </c>
      <c r="I34" s="78">
        <v>1250.0</v>
      </c>
      <c r="J34" s="78">
        <v>1500.0</v>
      </c>
      <c r="K34" s="78">
        <v>1750.0</v>
      </c>
      <c r="L34" s="78">
        <v>2000.0</v>
      </c>
      <c r="M34" s="78">
        <v>2200.0</v>
      </c>
      <c r="N34" s="78">
        <v>2250.0</v>
      </c>
      <c r="O34" s="78">
        <v>2500.0</v>
      </c>
      <c r="P34" s="79">
        <v>3000.0</v>
      </c>
    </row>
    <row r="35" ht="15.0" customHeight="1">
      <c r="B35" s="80" t="s">
        <v>79</v>
      </c>
      <c r="C35" s="11"/>
      <c r="D35" s="44"/>
      <c r="E35" s="81">
        <v>430.0</v>
      </c>
      <c r="F35" s="81">
        <v>480.0</v>
      </c>
      <c r="G35" s="81">
        <v>680.0</v>
      </c>
      <c r="H35" s="81">
        <v>930.0</v>
      </c>
      <c r="I35" s="81">
        <v>1180.0</v>
      </c>
      <c r="J35" s="81">
        <v>1430.0</v>
      </c>
      <c r="K35" s="81">
        <v>1680.0</v>
      </c>
      <c r="L35" s="81">
        <v>1930.0</v>
      </c>
      <c r="M35" s="81">
        <v>2130.0</v>
      </c>
      <c r="N35" s="81">
        <v>2180.0</v>
      </c>
      <c r="O35" s="81">
        <v>2430.0</v>
      </c>
      <c r="P35" s="82">
        <v>2930.0</v>
      </c>
    </row>
    <row r="36" ht="15.0" customHeight="1">
      <c r="B36" s="128" t="s">
        <v>64</v>
      </c>
      <c r="C36" s="11"/>
      <c r="D36" s="44"/>
      <c r="E36" s="81">
        <f t="shared" ref="E36:P36" si="27">(E34/2)-25</f>
        <v>225</v>
      </c>
      <c r="F36" s="81">
        <f t="shared" si="27"/>
        <v>250</v>
      </c>
      <c r="G36" s="81">
        <f t="shared" si="27"/>
        <v>350</v>
      </c>
      <c r="H36" s="81">
        <f t="shared" si="27"/>
        <v>475</v>
      </c>
      <c r="I36" s="81">
        <f t="shared" si="27"/>
        <v>600</v>
      </c>
      <c r="J36" s="81">
        <f t="shared" si="27"/>
        <v>725</v>
      </c>
      <c r="K36" s="81">
        <f t="shared" si="27"/>
        <v>850</v>
      </c>
      <c r="L36" s="81">
        <f t="shared" si="27"/>
        <v>975</v>
      </c>
      <c r="M36" s="81">
        <f t="shared" si="27"/>
        <v>1075</v>
      </c>
      <c r="N36" s="81">
        <f t="shared" si="27"/>
        <v>1100</v>
      </c>
      <c r="O36" s="81">
        <f t="shared" si="27"/>
        <v>1225</v>
      </c>
      <c r="P36" s="82">
        <f t="shared" si="27"/>
        <v>1475</v>
      </c>
    </row>
    <row r="37" ht="15.0" customHeight="1">
      <c r="B37" s="128" t="s">
        <v>62</v>
      </c>
      <c r="C37" s="11"/>
      <c r="D37" s="44"/>
      <c r="E37" s="129">
        <v>67.0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2"/>
    </row>
    <row r="38" ht="42.75" customHeight="1">
      <c r="B38" s="84" t="s">
        <v>7</v>
      </c>
      <c r="C38" s="85" t="s">
        <v>61</v>
      </c>
      <c r="D38" s="86" t="s">
        <v>65</v>
      </c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8"/>
    </row>
    <row r="39" ht="15.75" customHeight="1">
      <c r="A39" s="158" t="s">
        <v>117</v>
      </c>
      <c r="B39" s="89">
        <v>2.0</v>
      </c>
      <c r="C39" s="90">
        <v>60.0</v>
      </c>
      <c r="D39" s="91" t="s">
        <v>66</v>
      </c>
      <c r="E39" s="148">
        <v>4.77</v>
      </c>
      <c r="F39" s="148">
        <v>4.95</v>
      </c>
      <c r="G39" s="148">
        <v>6.3</v>
      </c>
      <c r="H39" s="148">
        <v>8.01</v>
      </c>
      <c r="I39" s="148">
        <v>9.72</v>
      </c>
      <c r="J39" s="148">
        <v>11.43</v>
      </c>
      <c r="K39" s="148">
        <v>13.14</v>
      </c>
      <c r="L39" s="148">
        <v>14.76</v>
      </c>
      <c r="M39" s="148">
        <v>16.236</v>
      </c>
      <c r="N39" s="148">
        <v>16.470000000000002</v>
      </c>
      <c r="O39" s="148">
        <v>18.18</v>
      </c>
      <c r="P39" s="149">
        <v>22.14</v>
      </c>
    </row>
    <row r="40" ht="15.75" customHeight="1">
      <c r="B40" s="73"/>
      <c r="C40" s="74"/>
      <c r="D40" s="94" t="s">
        <v>67</v>
      </c>
      <c r="E40" s="150">
        <v>1.4</v>
      </c>
      <c r="F40" s="150">
        <v>1.5</v>
      </c>
      <c r="G40" s="150">
        <v>2.0</v>
      </c>
      <c r="H40" s="150">
        <v>2.6</v>
      </c>
      <c r="I40" s="150">
        <v>3.2</v>
      </c>
      <c r="J40" s="150">
        <v>3.8</v>
      </c>
      <c r="K40" s="150">
        <v>4.4</v>
      </c>
      <c r="L40" s="150">
        <v>5.0</v>
      </c>
      <c r="M40" s="150">
        <v>5.5</v>
      </c>
      <c r="N40" s="150">
        <v>5.6</v>
      </c>
      <c r="O40" s="150">
        <v>6.3</v>
      </c>
      <c r="P40" s="151">
        <v>7.5</v>
      </c>
    </row>
    <row r="41" ht="15.75" customHeight="1">
      <c r="B41" s="89">
        <v>3.0</v>
      </c>
      <c r="C41" s="90">
        <f>C39+60</f>
        <v>120</v>
      </c>
      <c r="D41" s="91" t="s">
        <v>66</v>
      </c>
      <c r="E41" s="148">
        <v>6.84</v>
      </c>
      <c r="F41" s="148">
        <v>7.29</v>
      </c>
      <c r="G41" s="148">
        <v>9.360000000000001</v>
      </c>
      <c r="H41" s="148">
        <v>11.97</v>
      </c>
      <c r="I41" s="148">
        <v>14.490000000000002</v>
      </c>
      <c r="J41" s="148">
        <v>17.009999999999998</v>
      </c>
      <c r="K41" s="148">
        <v>19.53</v>
      </c>
      <c r="L41" s="148">
        <v>22.05</v>
      </c>
      <c r="M41" s="148">
        <v>24.26</v>
      </c>
      <c r="N41" s="148">
        <v>24.66</v>
      </c>
      <c r="O41" s="148">
        <v>27.18</v>
      </c>
      <c r="P41" s="149">
        <v>33.08</v>
      </c>
    </row>
    <row r="42" ht="15.75" customHeight="1">
      <c r="B42" s="73"/>
      <c r="C42" s="74"/>
      <c r="D42" s="94" t="s">
        <v>67</v>
      </c>
      <c r="E42" s="152">
        <v>2.1</v>
      </c>
      <c r="F42" s="152">
        <v>2.2</v>
      </c>
      <c r="G42" s="152">
        <v>3.0</v>
      </c>
      <c r="H42" s="152">
        <v>3.9</v>
      </c>
      <c r="I42" s="152">
        <v>4.8</v>
      </c>
      <c r="J42" s="152">
        <v>5.7</v>
      </c>
      <c r="K42" s="152">
        <v>6.7</v>
      </c>
      <c r="L42" s="152">
        <v>7.6</v>
      </c>
      <c r="M42" s="152">
        <v>8.3</v>
      </c>
      <c r="N42" s="152">
        <v>8.5</v>
      </c>
      <c r="O42" s="152">
        <v>9.4</v>
      </c>
      <c r="P42" s="153">
        <v>11.2</v>
      </c>
    </row>
    <row r="43" ht="15.75" customHeight="1">
      <c r="B43" s="98">
        <v>4.0</v>
      </c>
      <c r="C43" s="90">
        <f>C41+60</f>
        <v>180</v>
      </c>
      <c r="D43" s="100" t="s">
        <v>66</v>
      </c>
      <c r="E43" s="154">
        <v>9.09</v>
      </c>
      <c r="F43" s="154">
        <v>9.72</v>
      </c>
      <c r="G43" s="154">
        <v>12.420000000000002</v>
      </c>
      <c r="H43" s="154">
        <v>15.840000000000002</v>
      </c>
      <c r="I43" s="154">
        <v>19.17</v>
      </c>
      <c r="J43" s="154">
        <v>22.68</v>
      </c>
      <c r="K43" s="154">
        <v>26.009999999999998</v>
      </c>
      <c r="L43" s="154">
        <v>29.430000000000003</v>
      </c>
      <c r="M43" s="154">
        <v>32.373000000000005</v>
      </c>
      <c r="N43" s="154">
        <v>32.76</v>
      </c>
      <c r="O43" s="154">
        <v>36.18000000000001</v>
      </c>
      <c r="P43" s="155">
        <v>44.14500000000001</v>
      </c>
    </row>
    <row r="44" ht="15.75" customHeight="1">
      <c r="B44" s="73"/>
      <c r="C44" s="74"/>
      <c r="D44" s="94" t="s">
        <v>67</v>
      </c>
      <c r="E44" s="150">
        <v>2.8</v>
      </c>
      <c r="F44" s="150">
        <v>3.0</v>
      </c>
      <c r="G44" s="150">
        <v>4.0</v>
      </c>
      <c r="H44" s="150">
        <v>5.2</v>
      </c>
      <c r="I44" s="150">
        <v>6.4</v>
      </c>
      <c r="J44" s="150">
        <v>7.7</v>
      </c>
      <c r="K44" s="150">
        <v>8.9</v>
      </c>
      <c r="L44" s="150">
        <v>10.1</v>
      </c>
      <c r="M44" s="150">
        <v>11.1</v>
      </c>
      <c r="N44" s="150">
        <v>11.3</v>
      </c>
      <c r="O44" s="150">
        <v>12.6</v>
      </c>
      <c r="P44" s="151">
        <v>15.0</v>
      </c>
    </row>
    <row r="45" ht="15.75" customHeight="1">
      <c r="B45" s="98">
        <v>5.0</v>
      </c>
      <c r="C45" s="90">
        <f>C43+60</f>
        <v>240</v>
      </c>
      <c r="D45" s="100" t="s">
        <v>66</v>
      </c>
      <c r="E45" s="148">
        <v>11.25</v>
      </c>
      <c r="F45" s="148">
        <v>12.06</v>
      </c>
      <c r="G45" s="148">
        <v>15.48</v>
      </c>
      <c r="H45" s="148">
        <v>19.71</v>
      </c>
      <c r="I45" s="148">
        <v>24.03</v>
      </c>
      <c r="J45" s="148">
        <v>28.259999999999998</v>
      </c>
      <c r="K45" s="148">
        <v>32.49</v>
      </c>
      <c r="L45" s="148">
        <v>36.72</v>
      </c>
      <c r="M45" s="148">
        <v>40.391999999999996</v>
      </c>
      <c r="N45" s="148">
        <v>40.95</v>
      </c>
      <c r="O45" s="148">
        <v>45.18000000000001</v>
      </c>
      <c r="P45" s="149">
        <v>55.07999999999999</v>
      </c>
    </row>
    <row r="46" ht="15.75" customHeight="1">
      <c r="B46" s="67"/>
      <c r="C46" s="74"/>
      <c r="D46" s="103" t="s">
        <v>67</v>
      </c>
      <c r="E46" s="152">
        <v>3.5</v>
      </c>
      <c r="F46" s="152">
        <v>3.8</v>
      </c>
      <c r="G46" s="152">
        <v>5.0</v>
      </c>
      <c r="H46" s="152">
        <v>6.5</v>
      </c>
      <c r="I46" s="152">
        <v>8.1</v>
      </c>
      <c r="J46" s="152">
        <v>9.6</v>
      </c>
      <c r="K46" s="152">
        <v>11.1</v>
      </c>
      <c r="L46" s="152">
        <v>12.7</v>
      </c>
      <c r="M46" s="152">
        <v>13.9</v>
      </c>
      <c r="N46" s="152">
        <v>14.2</v>
      </c>
      <c r="O46" s="152">
        <v>15.7</v>
      </c>
      <c r="P46" s="153">
        <v>18.8</v>
      </c>
    </row>
    <row r="47" ht="15.75" customHeight="1">
      <c r="B47" s="89">
        <v>6.0</v>
      </c>
      <c r="C47" s="90">
        <f>C45+60</f>
        <v>300</v>
      </c>
      <c r="D47" s="91" t="s">
        <v>66</v>
      </c>
      <c r="E47" s="154">
        <v>13.5</v>
      </c>
      <c r="F47" s="154">
        <v>14.490000000000002</v>
      </c>
      <c r="G47" s="154">
        <v>18.63</v>
      </c>
      <c r="H47" s="154">
        <v>23.67</v>
      </c>
      <c r="I47" s="154">
        <v>28.71</v>
      </c>
      <c r="J47" s="154">
        <v>33.84</v>
      </c>
      <c r="K47" s="154">
        <v>38.97</v>
      </c>
      <c r="L47" s="154">
        <v>44.01</v>
      </c>
      <c r="M47" s="154">
        <v>48.411</v>
      </c>
      <c r="N47" s="154">
        <v>49.050000000000004</v>
      </c>
      <c r="O47" s="154">
        <v>54.18000000000001</v>
      </c>
      <c r="P47" s="155">
        <v>66.015</v>
      </c>
    </row>
    <row r="48" ht="15.75" customHeight="1">
      <c r="B48" s="73"/>
      <c r="C48" s="74"/>
      <c r="D48" s="94" t="s">
        <v>67</v>
      </c>
      <c r="E48" s="150">
        <v>4.2</v>
      </c>
      <c r="F48" s="150">
        <v>4.5</v>
      </c>
      <c r="G48" s="150">
        <v>6.0</v>
      </c>
      <c r="H48" s="150">
        <v>7.8</v>
      </c>
      <c r="I48" s="150">
        <v>9.7</v>
      </c>
      <c r="J48" s="150">
        <v>11.5</v>
      </c>
      <c r="K48" s="150">
        <v>13.4</v>
      </c>
      <c r="L48" s="150">
        <v>15.2</v>
      </c>
      <c r="M48" s="150">
        <v>16.7</v>
      </c>
      <c r="N48" s="150">
        <v>17.0</v>
      </c>
      <c r="O48" s="150">
        <v>18.9</v>
      </c>
      <c r="P48" s="151">
        <v>22.5</v>
      </c>
    </row>
    <row r="49" ht="15.75" customHeight="1">
      <c r="B49" s="98">
        <v>7.0</v>
      </c>
      <c r="C49" s="90">
        <f>C47+60</f>
        <v>360</v>
      </c>
      <c r="D49" s="100" t="s">
        <v>66</v>
      </c>
      <c r="E49" s="148">
        <v>15.75</v>
      </c>
      <c r="F49" s="148">
        <v>16.83</v>
      </c>
      <c r="G49" s="148">
        <v>21.69</v>
      </c>
      <c r="H49" s="148">
        <v>27.540000000000003</v>
      </c>
      <c r="I49" s="148">
        <v>33.480000000000004</v>
      </c>
      <c r="J49" s="148">
        <v>39.51</v>
      </c>
      <c r="K49" s="148">
        <v>45.36</v>
      </c>
      <c r="L49" s="148">
        <v>51.300000000000004</v>
      </c>
      <c r="M49" s="148">
        <v>56.43000000000001</v>
      </c>
      <c r="N49" s="148">
        <v>57.24</v>
      </c>
      <c r="O49" s="148">
        <v>63.18000000000001</v>
      </c>
      <c r="P49" s="149">
        <v>76.95</v>
      </c>
    </row>
    <row r="50" ht="15.75" customHeight="1">
      <c r="B50" s="67"/>
      <c r="C50" s="74"/>
      <c r="D50" s="103" t="s">
        <v>67</v>
      </c>
      <c r="E50" s="156">
        <v>4.9</v>
      </c>
      <c r="F50" s="156">
        <v>5.3</v>
      </c>
      <c r="G50" s="156">
        <v>7.0</v>
      </c>
      <c r="H50" s="156">
        <v>9.2</v>
      </c>
      <c r="I50" s="156">
        <v>11.3</v>
      </c>
      <c r="J50" s="156">
        <v>13.4</v>
      </c>
      <c r="K50" s="156">
        <v>15.6</v>
      </c>
      <c r="L50" s="156">
        <v>17.7</v>
      </c>
      <c r="M50" s="156">
        <v>19.4</v>
      </c>
      <c r="N50" s="156">
        <v>19.9</v>
      </c>
      <c r="O50" s="156">
        <v>22.0</v>
      </c>
      <c r="P50" s="157">
        <v>26.3</v>
      </c>
    </row>
    <row r="51" ht="15.75" customHeight="1">
      <c r="B51" s="89">
        <v>8.0</v>
      </c>
      <c r="C51" s="90">
        <f>C49+60</f>
        <v>420</v>
      </c>
      <c r="D51" s="91" t="s">
        <v>66</v>
      </c>
      <c r="E51" s="148">
        <v>17.91</v>
      </c>
      <c r="F51" s="148">
        <v>19.259999999999998</v>
      </c>
      <c r="G51" s="148">
        <v>24.75</v>
      </c>
      <c r="H51" s="148">
        <v>31.5</v>
      </c>
      <c r="I51" s="148">
        <v>38.25</v>
      </c>
      <c r="J51" s="148">
        <v>45.09</v>
      </c>
      <c r="K51" s="148">
        <v>51.84</v>
      </c>
      <c r="L51" s="148">
        <v>58.68000000000001</v>
      </c>
      <c r="M51" s="148">
        <v>64.54800000000002</v>
      </c>
      <c r="N51" s="148">
        <v>65.43</v>
      </c>
      <c r="O51" s="148">
        <v>72.27</v>
      </c>
      <c r="P51" s="149">
        <v>88.02000000000001</v>
      </c>
    </row>
    <row r="52" ht="15.75" customHeight="1">
      <c r="B52" s="73"/>
      <c r="C52" s="74"/>
      <c r="D52" s="94" t="s">
        <v>67</v>
      </c>
      <c r="E52" s="152">
        <v>5.6</v>
      </c>
      <c r="F52" s="152">
        <v>6.1</v>
      </c>
      <c r="G52" s="152">
        <v>8.0</v>
      </c>
      <c r="H52" s="152">
        <v>10.5</v>
      </c>
      <c r="I52" s="152">
        <v>12.9</v>
      </c>
      <c r="J52" s="152">
        <v>15.4</v>
      </c>
      <c r="K52" s="152">
        <v>17.8</v>
      </c>
      <c r="L52" s="152">
        <v>20.3</v>
      </c>
      <c r="M52" s="152">
        <v>22.2</v>
      </c>
      <c r="N52" s="152">
        <v>22.7</v>
      </c>
      <c r="O52" s="152">
        <v>25.2</v>
      </c>
      <c r="P52" s="153">
        <v>30.1</v>
      </c>
    </row>
    <row r="53" ht="15.75" customHeight="1">
      <c r="B53" s="98">
        <v>9.0</v>
      </c>
      <c r="C53" s="90">
        <f>C51+60</f>
        <v>480</v>
      </c>
      <c r="D53" s="100" t="s">
        <v>66</v>
      </c>
      <c r="E53" s="148">
        <v>20.16</v>
      </c>
      <c r="F53" s="148">
        <v>21.6</v>
      </c>
      <c r="G53" s="148">
        <v>27.81</v>
      </c>
      <c r="H53" s="148">
        <v>35.37</v>
      </c>
      <c r="I53" s="148">
        <v>43.019999999999996</v>
      </c>
      <c r="J53" s="148">
        <v>50.67</v>
      </c>
      <c r="K53" s="148">
        <v>58.32</v>
      </c>
      <c r="L53" s="148">
        <v>65.97</v>
      </c>
      <c r="M53" s="148">
        <v>72.56700000000001</v>
      </c>
      <c r="N53" s="148">
        <v>73.53</v>
      </c>
      <c r="O53" s="148">
        <v>81.27</v>
      </c>
      <c r="P53" s="149">
        <v>98.955</v>
      </c>
    </row>
    <row r="54" ht="15.75" customHeight="1">
      <c r="B54" s="67"/>
      <c r="C54" s="74"/>
      <c r="D54" s="103" t="s">
        <v>67</v>
      </c>
      <c r="E54" s="150">
        <v>6.3</v>
      </c>
      <c r="F54" s="150">
        <v>6.8</v>
      </c>
      <c r="G54" s="150">
        <v>9.0</v>
      </c>
      <c r="H54" s="150">
        <v>11.8</v>
      </c>
      <c r="I54" s="150">
        <v>14.5</v>
      </c>
      <c r="J54" s="150">
        <v>17.3</v>
      </c>
      <c r="K54" s="150">
        <v>20.0</v>
      </c>
      <c r="L54" s="150">
        <v>22.8</v>
      </c>
      <c r="M54" s="150">
        <v>25.0</v>
      </c>
      <c r="N54" s="150">
        <v>25.6</v>
      </c>
      <c r="O54" s="150">
        <v>28.3</v>
      </c>
      <c r="P54" s="151">
        <v>33.8</v>
      </c>
    </row>
    <row r="55" ht="15.75" customHeight="1">
      <c r="B55" s="89">
        <v>10.0</v>
      </c>
      <c r="C55" s="90">
        <f>C53+60</f>
        <v>540</v>
      </c>
      <c r="D55" s="91" t="s">
        <v>66</v>
      </c>
      <c r="E55" s="148">
        <v>22.41</v>
      </c>
      <c r="F55" s="148">
        <v>24.03</v>
      </c>
      <c r="G55" s="148">
        <v>30.869999999999997</v>
      </c>
      <c r="H55" s="148">
        <v>39.330000000000005</v>
      </c>
      <c r="I55" s="148">
        <v>47.79</v>
      </c>
      <c r="J55" s="148">
        <v>56.34</v>
      </c>
      <c r="K55" s="148">
        <v>64.8</v>
      </c>
      <c r="L55" s="148">
        <v>73.26</v>
      </c>
      <c r="M55" s="148">
        <v>80.58600000000001</v>
      </c>
      <c r="N55" s="148">
        <v>81.72</v>
      </c>
      <c r="O55" s="148">
        <v>90.27</v>
      </c>
      <c r="P55" s="149">
        <v>109.89000000000001</v>
      </c>
    </row>
    <row r="56" ht="15.75" customHeight="1">
      <c r="B56" s="73"/>
      <c r="C56" s="74"/>
      <c r="D56" s="94" t="s">
        <v>67</v>
      </c>
      <c r="E56" s="152">
        <v>7.0</v>
      </c>
      <c r="F56" s="152">
        <v>7.6</v>
      </c>
      <c r="G56" s="152">
        <v>10.0</v>
      </c>
      <c r="H56" s="152">
        <v>13.1</v>
      </c>
      <c r="I56" s="152">
        <v>16.2</v>
      </c>
      <c r="J56" s="152">
        <v>19.2</v>
      </c>
      <c r="K56" s="152">
        <v>22.3</v>
      </c>
      <c r="L56" s="152">
        <v>25.3</v>
      </c>
      <c r="M56" s="152">
        <v>27.8</v>
      </c>
      <c r="N56" s="152">
        <v>28.4</v>
      </c>
      <c r="O56" s="152">
        <v>31.5</v>
      </c>
      <c r="P56" s="153">
        <v>37.6</v>
      </c>
    </row>
    <row r="57" ht="15.75" customHeight="1">
      <c r="B57" s="89">
        <v>11.0</v>
      </c>
      <c r="C57" s="90">
        <f>C55+60</f>
        <v>600</v>
      </c>
      <c r="D57" s="91" t="s">
        <v>66</v>
      </c>
      <c r="E57" s="154">
        <v>24.66</v>
      </c>
      <c r="F57" s="154">
        <v>26.37</v>
      </c>
      <c r="G57" s="154">
        <v>33.93000000000001</v>
      </c>
      <c r="H57" s="154">
        <v>43.2</v>
      </c>
      <c r="I57" s="154">
        <v>52.56</v>
      </c>
      <c r="J57" s="154">
        <v>61.92</v>
      </c>
      <c r="K57" s="154">
        <v>71.28</v>
      </c>
      <c r="L57" s="154">
        <v>80.55</v>
      </c>
      <c r="M57" s="154">
        <v>88.60499999999999</v>
      </c>
      <c r="N57" s="154">
        <v>89.82</v>
      </c>
      <c r="O57" s="154">
        <v>99.27</v>
      </c>
      <c r="P57" s="155">
        <v>120.82499999999999</v>
      </c>
    </row>
    <row r="58" ht="15.75" customHeight="1">
      <c r="B58" s="73"/>
      <c r="C58" s="74"/>
      <c r="D58" s="94" t="s">
        <v>67</v>
      </c>
      <c r="E58" s="150">
        <v>7.7</v>
      </c>
      <c r="F58" s="150">
        <v>8.3</v>
      </c>
      <c r="G58" s="150">
        <v>11.0</v>
      </c>
      <c r="H58" s="150">
        <v>14.4</v>
      </c>
      <c r="I58" s="150">
        <v>17.8</v>
      </c>
      <c r="J58" s="150">
        <v>21.1</v>
      </c>
      <c r="K58" s="150">
        <v>24.5</v>
      </c>
      <c r="L58" s="150">
        <v>27.9</v>
      </c>
      <c r="M58" s="150">
        <v>30.6</v>
      </c>
      <c r="N58" s="150">
        <v>31.2</v>
      </c>
      <c r="O58" s="150">
        <v>34.6</v>
      </c>
      <c r="P58" s="151">
        <v>41.4</v>
      </c>
    </row>
    <row r="59" ht="15.75" customHeight="1">
      <c r="B59" s="98">
        <v>12.0</v>
      </c>
      <c r="C59" s="90">
        <f>C57+60</f>
        <v>660</v>
      </c>
      <c r="D59" s="100" t="s">
        <v>66</v>
      </c>
      <c r="E59" s="148">
        <v>26.82</v>
      </c>
      <c r="F59" s="148">
        <v>28.8</v>
      </c>
      <c r="G59" s="148">
        <v>36.99</v>
      </c>
      <c r="H59" s="148">
        <v>47.16</v>
      </c>
      <c r="I59" s="148">
        <v>57.330000000000005</v>
      </c>
      <c r="J59" s="148">
        <v>67.5</v>
      </c>
      <c r="K59" s="148">
        <v>77.76</v>
      </c>
      <c r="L59" s="148">
        <v>87.84</v>
      </c>
      <c r="M59" s="148">
        <v>96.624</v>
      </c>
      <c r="N59" s="148">
        <v>98.01</v>
      </c>
      <c r="O59" s="148">
        <v>108.27</v>
      </c>
      <c r="P59" s="149">
        <v>131.76</v>
      </c>
    </row>
    <row r="60" ht="15.75" customHeight="1">
      <c r="B60" s="67"/>
      <c r="C60" s="74"/>
      <c r="D60" s="103" t="s">
        <v>67</v>
      </c>
      <c r="E60" s="150">
        <v>8.4</v>
      </c>
      <c r="F60" s="150">
        <v>9.1</v>
      </c>
      <c r="G60" s="150">
        <v>12.0</v>
      </c>
      <c r="H60" s="150">
        <v>15.7</v>
      </c>
      <c r="I60" s="150">
        <v>19.4</v>
      </c>
      <c r="J60" s="150">
        <v>23.1</v>
      </c>
      <c r="K60" s="150">
        <v>26.7</v>
      </c>
      <c r="L60" s="150">
        <v>30.4</v>
      </c>
      <c r="M60" s="150">
        <v>33.4</v>
      </c>
      <c r="N60" s="150">
        <v>34.1</v>
      </c>
      <c r="O60" s="150">
        <v>37.8</v>
      </c>
      <c r="P60" s="151">
        <v>45.1</v>
      </c>
    </row>
    <row r="61" ht="15.75" customHeight="1">
      <c r="B61" s="89">
        <v>13.0</v>
      </c>
      <c r="C61" s="90">
        <f>C59+60</f>
        <v>720</v>
      </c>
      <c r="D61" s="91" t="s">
        <v>66</v>
      </c>
      <c r="E61" s="148">
        <v>29.069999999999997</v>
      </c>
      <c r="F61" s="148">
        <v>31.14</v>
      </c>
      <c r="G61" s="148">
        <v>40.050000000000004</v>
      </c>
      <c r="H61" s="148">
        <v>51.03</v>
      </c>
      <c r="I61" s="148">
        <v>62.1</v>
      </c>
      <c r="J61" s="148">
        <v>73.17</v>
      </c>
      <c r="K61" s="148">
        <v>84.15</v>
      </c>
      <c r="L61" s="148">
        <v>95.13000000000001</v>
      </c>
      <c r="M61" s="148">
        <v>104.643</v>
      </c>
      <c r="N61" s="148">
        <v>106.2</v>
      </c>
      <c r="O61" s="148">
        <v>117.27000000000001</v>
      </c>
      <c r="P61" s="149">
        <v>142.69500000000002</v>
      </c>
    </row>
    <row r="62" ht="15.75" customHeight="1">
      <c r="B62" s="73"/>
      <c r="C62" s="74"/>
      <c r="D62" s="94" t="s">
        <v>67</v>
      </c>
      <c r="E62" s="150">
        <v>9.1</v>
      </c>
      <c r="F62" s="150">
        <v>9.9</v>
      </c>
      <c r="G62" s="150">
        <v>13.0</v>
      </c>
      <c r="H62" s="150">
        <v>17.0</v>
      </c>
      <c r="I62" s="150">
        <v>21.0</v>
      </c>
      <c r="J62" s="150">
        <v>25.0</v>
      </c>
      <c r="K62" s="150">
        <v>29.0</v>
      </c>
      <c r="L62" s="150">
        <v>33.0</v>
      </c>
      <c r="M62" s="150">
        <v>36.1</v>
      </c>
      <c r="N62" s="150">
        <v>36.9</v>
      </c>
      <c r="O62" s="150">
        <v>40.9</v>
      </c>
      <c r="P62" s="151">
        <v>48.9</v>
      </c>
    </row>
    <row r="63" ht="15.75" customHeight="1">
      <c r="B63" s="89">
        <v>14.0</v>
      </c>
      <c r="C63" s="90">
        <f>C61+60</f>
        <v>780</v>
      </c>
      <c r="D63" s="91" t="s">
        <v>66</v>
      </c>
      <c r="E63" s="148">
        <v>31.319999999999997</v>
      </c>
      <c r="F63" s="148">
        <v>33.57</v>
      </c>
      <c r="G63" s="148">
        <v>43.11</v>
      </c>
      <c r="H63" s="148">
        <v>54.9</v>
      </c>
      <c r="I63" s="148">
        <v>66.78</v>
      </c>
      <c r="J63" s="148">
        <v>78.75</v>
      </c>
      <c r="K63" s="148">
        <v>90.63000000000001</v>
      </c>
      <c r="L63" s="148">
        <v>102.51</v>
      </c>
      <c r="M63" s="148">
        <v>112.76100000000001</v>
      </c>
      <c r="N63" s="148">
        <v>114.3</v>
      </c>
      <c r="O63" s="148">
        <v>126.27000000000001</v>
      </c>
      <c r="P63" s="149">
        <v>153.76500000000001</v>
      </c>
    </row>
    <row r="64" ht="15.75" customHeight="1">
      <c r="B64" s="73"/>
      <c r="C64" s="74"/>
      <c r="D64" s="94" t="s">
        <v>67</v>
      </c>
      <c r="E64" s="152">
        <v>9.8</v>
      </c>
      <c r="F64" s="152">
        <v>10.6</v>
      </c>
      <c r="G64" s="152">
        <v>14.1</v>
      </c>
      <c r="H64" s="152">
        <v>18.3</v>
      </c>
      <c r="I64" s="152">
        <v>22.6</v>
      </c>
      <c r="J64" s="152">
        <v>26.9</v>
      </c>
      <c r="K64" s="152">
        <v>31.2</v>
      </c>
      <c r="L64" s="152">
        <v>35.5</v>
      </c>
      <c r="M64" s="152">
        <v>38.9</v>
      </c>
      <c r="N64" s="152">
        <v>39.8</v>
      </c>
      <c r="O64" s="152">
        <v>44.1</v>
      </c>
      <c r="P64" s="153">
        <v>52.6</v>
      </c>
    </row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4">
    <mergeCell ref="C39:C40"/>
    <mergeCell ref="C41:C42"/>
    <mergeCell ref="C43:C44"/>
    <mergeCell ref="C45:C46"/>
    <mergeCell ref="C47:C48"/>
    <mergeCell ref="C49:C50"/>
    <mergeCell ref="C51:C52"/>
    <mergeCell ref="B61:B62"/>
    <mergeCell ref="B63:B64"/>
    <mergeCell ref="C53:C54"/>
    <mergeCell ref="C55:C56"/>
    <mergeCell ref="B57:B58"/>
    <mergeCell ref="C57:C58"/>
    <mergeCell ref="B59:B60"/>
    <mergeCell ref="C59:C60"/>
    <mergeCell ref="C61:C62"/>
    <mergeCell ref="C63:C64"/>
    <mergeCell ref="B1:E1"/>
    <mergeCell ref="M2:N2"/>
    <mergeCell ref="I3:J3"/>
    <mergeCell ref="K3:P3"/>
    <mergeCell ref="B5:D5"/>
    <mergeCell ref="K5:O5"/>
    <mergeCell ref="C7:C8"/>
    <mergeCell ref="B7:B8"/>
    <mergeCell ref="B9:B10"/>
    <mergeCell ref="C9:C10"/>
    <mergeCell ref="B11:B12"/>
    <mergeCell ref="C11:C12"/>
    <mergeCell ref="B13:B14"/>
    <mergeCell ref="C13:C14"/>
    <mergeCell ref="B15:B16"/>
    <mergeCell ref="C15:C16"/>
    <mergeCell ref="B17:B18"/>
    <mergeCell ref="C17:C18"/>
    <mergeCell ref="B19:B20"/>
    <mergeCell ref="C19:C20"/>
    <mergeCell ref="C21:C22"/>
    <mergeCell ref="B36:D36"/>
    <mergeCell ref="B37:D37"/>
    <mergeCell ref="E37:P37"/>
    <mergeCell ref="D38:P38"/>
    <mergeCell ref="C23:C24"/>
    <mergeCell ref="C25:C26"/>
    <mergeCell ref="C27:C28"/>
    <mergeCell ref="C29:C30"/>
    <mergeCell ref="C31:C32"/>
    <mergeCell ref="B34:D34"/>
    <mergeCell ref="B35:D35"/>
    <mergeCell ref="B41:B42"/>
    <mergeCell ref="B43:B44"/>
    <mergeCell ref="B45:B46"/>
    <mergeCell ref="B47:B48"/>
    <mergeCell ref="B49:B50"/>
    <mergeCell ref="B51:B52"/>
    <mergeCell ref="B53:B54"/>
    <mergeCell ref="B55:B56"/>
    <mergeCell ref="B21:B22"/>
    <mergeCell ref="B23:B24"/>
    <mergeCell ref="B25:B26"/>
    <mergeCell ref="B27:B28"/>
    <mergeCell ref="B29:B30"/>
    <mergeCell ref="B31:B32"/>
    <mergeCell ref="B39:B40"/>
  </mergeCells>
  <dataValidations>
    <dataValidation type="list" allowBlank="1" showErrorMessage="1" sqref="K5">
      <formula1>$AD$4:$AD$6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0"/>
  <cols>
    <col customWidth="1" min="1" max="1" width="4.86"/>
    <col customWidth="1" min="2" max="2" width="7.14"/>
    <col customWidth="1" min="3" max="3" width="11.43"/>
    <col customWidth="1" min="4" max="4" width="11.57"/>
    <col customWidth="1" min="5" max="5" width="13.43"/>
    <col customWidth="1" min="6" max="15" width="8.29"/>
    <col customWidth="1" min="16" max="40" width="8.71"/>
  </cols>
  <sheetData>
    <row r="1" ht="49.5" customHeight="1">
      <c r="B1" s="35"/>
      <c r="I1" s="36" t="s">
        <v>47</v>
      </c>
    </row>
    <row r="2" ht="17.25" customHeight="1">
      <c r="B2" s="34" t="s">
        <v>118</v>
      </c>
      <c r="C2" s="7"/>
      <c r="D2" s="7"/>
      <c r="E2" s="7"/>
      <c r="F2" s="7"/>
      <c r="G2" s="7"/>
      <c r="H2" s="7"/>
      <c r="I2" s="7"/>
      <c r="J2" s="7"/>
      <c r="K2" s="7"/>
      <c r="L2" s="7"/>
      <c r="M2" s="39"/>
      <c r="O2" s="40"/>
      <c r="X2" s="7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7"/>
      <c r="AM2" s="7"/>
      <c r="AN2" s="7"/>
    </row>
    <row r="3" ht="27.75" customHeight="1">
      <c r="B3" s="41" t="s">
        <v>49</v>
      </c>
      <c r="C3" s="41"/>
      <c r="D3" s="42"/>
      <c r="E3" s="42"/>
      <c r="F3" s="7"/>
      <c r="G3" s="43" t="s">
        <v>50</v>
      </c>
      <c r="H3" s="44"/>
      <c r="I3" s="7"/>
      <c r="J3" s="7"/>
      <c r="K3" s="43" t="s">
        <v>50</v>
      </c>
      <c r="L3" s="11"/>
      <c r="M3" s="43" t="s">
        <v>51</v>
      </c>
      <c r="N3" s="11"/>
      <c r="O3" s="11"/>
      <c r="P3" s="11"/>
      <c r="Q3" s="44"/>
      <c r="R3" s="45"/>
      <c r="S3" s="45"/>
      <c r="T3" s="45"/>
      <c r="X3" s="7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7"/>
      <c r="AM3" s="7"/>
      <c r="AN3" s="7"/>
    </row>
    <row r="4">
      <c r="B4" s="159" t="s">
        <v>119</v>
      </c>
      <c r="C4" s="160"/>
      <c r="D4" s="160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X4" s="7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</row>
    <row r="5">
      <c r="B5" s="161" t="s">
        <v>57</v>
      </c>
      <c r="C5" s="5"/>
      <c r="D5" s="5"/>
      <c r="E5" s="63"/>
      <c r="F5" s="120">
        <v>500.0</v>
      </c>
      <c r="G5" s="120">
        <v>750.0</v>
      </c>
      <c r="H5" s="120">
        <v>1000.0</v>
      </c>
      <c r="I5" s="120">
        <v>1250.0</v>
      </c>
      <c r="J5" s="120">
        <v>1500.0</v>
      </c>
      <c r="K5" s="120">
        <v>1750.0</v>
      </c>
      <c r="L5" s="120">
        <v>2000.0</v>
      </c>
      <c r="M5" s="120">
        <v>2250.0</v>
      </c>
      <c r="N5" s="120">
        <v>2500.0</v>
      </c>
      <c r="O5" s="147">
        <v>3000.0</v>
      </c>
      <c r="X5" s="7"/>
      <c r="Y5" s="46" t="s">
        <v>52</v>
      </c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</row>
    <row r="6">
      <c r="B6" s="162" t="s">
        <v>120</v>
      </c>
      <c r="C6" s="11"/>
      <c r="D6" s="11"/>
      <c r="E6" s="44"/>
      <c r="F6" s="163">
        <v>90.0</v>
      </c>
      <c r="G6" s="11"/>
      <c r="H6" s="11"/>
      <c r="I6" s="11"/>
      <c r="J6" s="11"/>
      <c r="K6" s="11"/>
      <c r="L6" s="11"/>
      <c r="M6" s="11"/>
      <c r="N6" s="11"/>
      <c r="O6" s="12"/>
      <c r="X6" s="7"/>
      <c r="Y6" s="46" t="s">
        <v>55</v>
      </c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</row>
    <row r="7" ht="26.25" customHeight="1">
      <c r="B7" s="84" t="s">
        <v>7</v>
      </c>
      <c r="C7" s="164" t="s">
        <v>56</v>
      </c>
      <c r="D7" s="165"/>
      <c r="E7" s="166"/>
      <c r="F7" s="167"/>
      <c r="G7" s="168"/>
      <c r="H7" s="169" t="s">
        <v>54</v>
      </c>
      <c r="I7" s="170">
        <v>0.0</v>
      </c>
      <c r="J7" s="171" t="s">
        <v>52</v>
      </c>
      <c r="K7" s="23"/>
      <c r="L7" s="23"/>
      <c r="M7" s="23"/>
      <c r="N7" s="23"/>
      <c r="O7" s="172"/>
      <c r="X7" s="7"/>
      <c r="Y7" s="46" t="s">
        <v>58</v>
      </c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</row>
    <row r="8" ht="15.0" customHeight="1">
      <c r="B8" s="60">
        <v>2.0</v>
      </c>
      <c r="C8" s="61">
        <v>140.0</v>
      </c>
      <c r="D8" s="62" t="s">
        <v>59</v>
      </c>
      <c r="E8" s="63"/>
      <c r="F8" s="64">
        <f t="shared" ref="F8:O8" si="1">ROUND(AA8-(AA8*$I$7),0)</f>
        <v>12234</v>
      </c>
      <c r="G8" s="64">
        <f t="shared" si="1"/>
        <v>14400</v>
      </c>
      <c r="H8" s="64">
        <f t="shared" si="1"/>
        <v>15241</v>
      </c>
      <c r="I8" s="64">
        <f t="shared" si="1"/>
        <v>16685</v>
      </c>
      <c r="J8" s="64">
        <f t="shared" si="1"/>
        <v>17122</v>
      </c>
      <c r="K8" s="64">
        <f t="shared" si="1"/>
        <v>18161</v>
      </c>
      <c r="L8" s="64">
        <f t="shared" si="1"/>
        <v>19655</v>
      </c>
      <c r="M8" s="64">
        <f t="shared" si="1"/>
        <v>23825</v>
      </c>
      <c r="N8" s="64">
        <f t="shared" si="1"/>
        <v>29039</v>
      </c>
      <c r="O8" s="65">
        <f t="shared" si="1"/>
        <v>34253</v>
      </c>
      <c r="X8" s="7"/>
      <c r="Y8" s="46"/>
      <c r="Z8" s="46"/>
      <c r="AA8" s="46">
        <v>12234.0</v>
      </c>
      <c r="AB8" s="46">
        <v>14400.0</v>
      </c>
      <c r="AC8" s="46">
        <v>15241.0</v>
      </c>
      <c r="AD8" s="46">
        <v>16685.0</v>
      </c>
      <c r="AE8" s="46">
        <v>17122.0</v>
      </c>
      <c r="AF8" s="46">
        <v>18161.0</v>
      </c>
      <c r="AG8" s="46">
        <v>19655.0</v>
      </c>
      <c r="AH8" s="46">
        <v>23825.0</v>
      </c>
      <c r="AI8" s="46">
        <v>29039.0</v>
      </c>
      <c r="AJ8" s="46">
        <v>34253.0</v>
      </c>
      <c r="AK8" s="46"/>
      <c r="AL8" s="46"/>
      <c r="AM8" s="46"/>
      <c r="AN8" s="46"/>
    </row>
    <row r="9" ht="15.0" customHeight="1">
      <c r="B9" s="67"/>
      <c r="C9" s="68"/>
      <c r="D9" s="69" t="str">
        <f>RIGHT($J$7,21)</f>
        <v>ΔТ=70⁰С (95/85/20) Вт</v>
      </c>
      <c r="E9" s="70"/>
      <c r="F9" s="71">
        <f t="shared" ref="F9:O9" si="2">ROUND(IF($D9="ΔТ=70⁰С (95/85/20) Вт",AA9,(IF($D9="ΔТ=60⁰С (90/70/20) Вт",AA9*0.818,AA9*0.646))),0)</f>
        <v>235</v>
      </c>
      <c r="G9" s="71">
        <f t="shared" si="2"/>
        <v>340</v>
      </c>
      <c r="H9" s="71">
        <f t="shared" si="2"/>
        <v>460</v>
      </c>
      <c r="I9" s="71">
        <f t="shared" si="2"/>
        <v>570</v>
      </c>
      <c r="J9" s="71">
        <f t="shared" si="2"/>
        <v>687</v>
      </c>
      <c r="K9" s="71">
        <f t="shared" si="2"/>
        <v>797</v>
      </c>
      <c r="L9" s="71">
        <f t="shared" si="2"/>
        <v>921</v>
      </c>
      <c r="M9" s="71">
        <f t="shared" si="2"/>
        <v>1027</v>
      </c>
      <c r="N9" s="71">
        <f t="shared" si="2"/>
        <v>1151</v>
      </c>
      <c r="O9" s="72">
        <f t="shared" si="2"/>
        <v>1377</v>
      </c>
      <c r="X9" s="7"/>
      <c r="Y9" s="46"/>
      <c r="Z9" s="46"/>
      <c r="AA9" s="46">
        <v>235.0</v>
      </c>
      <c r="AB9" s="46">
        <v>340.0</v>
      </c>
      <c r="AC9" s="46">
        <v>460.0</v>
      </c>
      <c r="AD9" s="46">
        <v>570.0</v>
      </c>
      <c r="AE9" s="46">
        <v>687.0</v>
      </c>
      <c r="AF9" s="46">
        <v>797.0</v>
      </c>
      <c r="AG9" s="46">
        <v>921.0</v>
      </c>
      <c r="AH9" s="46">
        <v>1027.0</v>
      </c>
      <c r="AI9" s="46">
        <v>1151.0</v>
      </c>
      <c r="AJ9" s="46">
        <v>1377.0</v>
      </c>
      <c r="AK9" s="46"/>
      <c r="AL9" s="46"/>
      <c r="AM9" s="46"/>
      <c r="AN9" s="46"/>
    </row>
    <row r="10" ht="15.0" customHeight="1">
      <c r="B10" s="60">
        <v>3.0</v>
      </c>
      <c r="C10" s="61">
        <f>C8+80</f>
        <v>220</v>
      </c>
      <c r="D10" s="62" t="s">
        <v>59</v>
      </c>
      <c r="E10" s="63"/>
      <c r="F10" s="64">
        <f t="shared" ref="F10:O10" si="3">ROUND(AA10-(AA10*$I$7),0)</f>
        <v>13975</v>
      </c>
      <c r="G10" s="64">
        <f t="shared" si="3"/>
        <v>17344</v>
      </c>
      <c r="H10" s="64">
        <f t="shared" si="3"/>
        <v>18609</v>
      </c>
      <c r="I10" s="64">
        <f t="shared" si="3"/>
        <v>20776</v>
      </c>
      <c r="J10" s="64">
        <f t="shared" si="3"/>
        <v>21436</v>
      </c>
      <c r="K10" s="64">
        <f t="shared" si="3"/>
        <v>22997</v>
      </c>
      <c r="L10" s="64">
        <f t="shared" si="3"/>
        <v>25233</v>
      </c>
      <c r="M10" s="64">
        <f t="shared" si="3"/>
        <v>30799</v>
      </c>
      <c r="N10" s="64">
        <f t="shared" si="3"/>
        <v>37756</v>
      </c>
      <c r="O10" s="65">
        <f t="shared" si="3"/>
        <v>44713</v>
      </c>
      <c r="X10" s="7"/>
      <c r="Y10" s="46"/>
      <c r="Z10" s="46"/>
      <c r="AA10" s="46">
        <v>13975.0</v>
      </c>
      <c r="AB10" s="46">
        <v>17344.0</v>
      </c>
      <c r="AC10" s="46">
        <v>18609.0</v>
      </c>
      <c r="AD10" s="46">
        <v>20776.0</v>
      </c>
      <c r="AE10" s="46">
        <v>21436.0</v>
      </c>
      <c r="AF10" s="46">
        <v>22997.0</v>
      </c>
      <c r="AG10" s="46">
        <v>25233.0</v>
      </c>
      <c r="AH10" s="46">
        <v>30799.0</v>
      </c>
      <c r="AI10" s="46">
        <v>37756.0</v>
      </c>
      <c r="AJ10" s="46">
        <v>44713.0</v>
      </c>
      <c r="AK10" s="46"/>
      <c r="AL10" s="46"/>
      <c r="AM10" s="46"/>
      <c r="AN10" s="46"/>
    </row>
    <row r="11" ht="15.0" customHeight="1">
      <c r="B11" s="67"/>
      <c r="C11" s="68"/>
      <c r="D11" s="69" t="str">
        <f>RIGHT($J$7,21)</f>
        <v>ΔТ=70⁰С (95/85/20) Вт</v>
      </c>
      <c r="E11" s="70"/>
      <c r="F11" s="71">
        <f t="shared" ref="F11:O11" si="4">ROUND(IF($D11="ΔТ=70⁰С (95/85/20) Вт",AA11,(IF($D11="ΔТ=60⁰С (90/70/20) Вт",AA11*0.818,AA11*0.646))),0)</f>
        <v>352</v>
      </c>
      <c r="G11" s="71">
        <f t="shared" si="4"/>
        <v>511</v>
      </c>
      <c r="H11" s="71">
        <f t="shared" si="4"/>
        <v>692</v>
      </c>
      <c r="I11" s="71">
        <f t="shared" si="4"/>
        <v>857</v>
      </c>
      <c r="J11" s="71">
        <f t="shared" si="4"/>
        <v>1030</v>
      </c>
      <c r="K11" s="71">
        <f t="shared" si="4"/>
        <v>1195</v>
      </c>
      <c r="L11" s="71">
        <f t="shared" si="4"/>
        <v>1379</v>
      </c>
      <c r="M11" s="71">
        <f t="shared" si="4"/>
        <v>1540</v>
      </c>
      <c r="N11" s="71">
        <f t="shared" si="4"/>
        <v>1725</v>
      </c>
      <c r="O11" s="72">
        <f t="shared" si="4"/>
        <v>2066</v>
      </c>
      <c r="X11" s="7"/>
      <c r="Y11" s="46"/>
      <c r="Z11" s="46"/>
      <c r="AA11" s="46">
        <v>352.0</v>
      </c>
      <c r="AB11" s="46">
        <v>511.0</v>
      </c>
      <c r="AC11" s="46">
        <v>692.0</v>
      </c>
      <c r="AD11" s="46">
        <v>857.0</v>
      </c>
      <c r="AE11" s="46">
        <v>1030.0</v>
      </c>
      <c r="AF11" s="46">
        <v>1195.0</v>
      </c>
      <c r="AG11" s="46">
        <v>1379.0</v>
      </c>
      <c r="AH11" s="46">
        <v>1540.0</v>
      </c>
      <c r="AI11" s="46">
        <v>1725.0</v>
      </c>
      <c r="AJ11" s="46">
        <v>2066.0</v>
      </c>
      <c r="AK11" s="46"/>
      <c r="AL11" s="46"/>
      <c r="AM11" s="46"/>
      <c r="AN11" s="46"/>
    </row>
    <row r="12" ht="15.0" customHeight="1">
      <c r="B12" s="60">
        <v>4.0</v>
      </c>
      <c r="C12" s="61">
        <f>C10+80</f>
        <v>300</v>
      </c>
      <c r="D12" s="62" t="s">
        <v>59</v>
      </c>
      <c r="E12" s="63"/>
      <c r="F12" s="64">
        <f t="shared" ref="F12:O12" si="5">ROUND(AA12-(AA12*$I$7),0)</f>
        <v>15720</v>
      </c>
      <c r="G12" s="64">
        <f t="shared" si="5"/>
        <v>20295</v>
      </c>
      <c r="H12" s="64">
        <f t="shared" si="5"/>
        <v>21984</v>
      </c>
      <c r="I12" s="64">
        <f t="shared" si="5"/>
        <v>24875</v>
      </c>
      <c r="J12" s="64">
        <f t="shared" si="5"/>
        <v>25760</v>
      </c>
      <c r="K12" s="64">
        <f t="shared" si="5"/>
        <v>27842</v>
      </c>
      <c r="L12" s="64">
        <f t="shared" si="5"/>
        <v>30824</v>
      </c>
      <c r="M12" s="64">
        <f t="shared" si="5"/>
        <v>37787</v>
      </c>
      <c r="N12" s="64">
        <f t="shared" si="5"/>
        <v>46491</v>
      </c>
      <c r="O12" s="65">
        <f t="shared" si="5"/>
        <v>55195</v>
      </c>
      <c r="X12" s="7"/>
      <c r="Y12" s="46"/>
      <c r="Z12" s="46"/>
      <c r="AA12" s="46">
        <v>15720.0</v>
      </c>
      <c r="AB12" s="46">
        <v>20295.0</v>
      </c>
      <c r="AC12" s="46">
        <v>21984.0</v>
      </c>
      <c r="AD12" s="46">
        <v>24875.0</v>
      </c>
      <c r="AE12" s="46">
        <v>25760.0</v>
      </c>
      <c r="AF12" s="46">
        <v>27842.0</v>
      </c>
      <c r="AG12" s="46">
        <v>30824.0</v>
      </c>
      <c r="AH12" s="46">
        <v>37787.0</v>
      </c>
      <c r="AI12" s="46">
        <v>46491.0</v>
      </c>
      <c r="AJ12" s="46">
        <v>55195.0</v>
      </c>
      <c r="AK12" s="46"/>
      <c r="AL12" s="46"/>
      <c r="AM12" s="46"/>
      <c r="AN12" s="46"/>
    </row>
    <row r="13" ht="15.0" customHeight="1">
      <c r="B13" s="67"/>
      <c r="C13" s="68"/>
      <c r="D13" s="69" t="str">
        <f>RIGHT($J$7,21)</f>
        <v>ΔТ=70⁰С (95/85/20) Вт</v>
      </c>
      <c r="E13" s="70"/>
      <c r="F13" s="71">
        <f t="shared" ref="F13:O13" si="6">ROUND(IF($D13="ΔТ=70⁰С (95/85/20) Вт",AA13,(IF($D13="ΔТ=60⁰С (90/70/20) Вт",AA13*0.818,AA13*0.646))),0)</f>
        <v>468</v>
      </c>
      <c r="G13" s="71">
        <f t="shared" si="6"/>
        <v>684</v>
      </c>
      <c r="H13" s="71">
        <f t="shared" si="6"/>
        <v>921</v>
      </c>
      <c r="I13" s="71">
        <f t="shared" si="6"/>
        <v>1142</v>
      </c>
      <c r="J13" s="71">
        <f t="shared" si="6"/>
        <v>1371</v>
      </c>
      <c r="K13" s="71">
        <f t="shared" si="6"/>
        <v>1594</v>
      </c>
      <c r="L13" s="71">
        <f t="shared" si="6"/>
        <v>1839</v>
      </c>
      <c r="M13" s="71">
        <f t="shared" si="6"/>
        <v>2052</v>
      </c>
      <c r="N13" s="71">
        <f t="shared" si="6"/>
        <v>2297</v>
      </c>
      <c r="O13" s="72">
        <f t="shared" si="6"/>
        <v>2753</v>
      </c>
      <c r="X13" s="7"/>
      <c r="Y13" s="46"/>
      <c r="Z13" s="46"/>
      <c r="AA13" s="46">
        <v>468.0</v>
      </c>
      <c r="AB13" s="46">
        <v>684.0</v>
      </c>
      <c r="AC13" s="46">
        <v>921.0</v>
      </c>
      <c r="AD13" s="46">
        <v>1142.0</v>
      </c>
      <c r="AE13" s="46">
        <v>1371.0</v>
      </c>
      <c r="AF13" s="46">
        <v>1594.0</v>
      </c>
      <c r="AG13" s="46">
        <v>1839.0</v>
      </c>
      <c r="AH13" s="46">
        <v>2052.0</v>
      </c>
      <c r="AI13" s="46">
        <v>2297.0</v>
      </c>
      <c r="AJ13" s="46">
        <v>2753.0</v>
      </c>
      <c r="AK13" s="46"/>
      <c r="AL13" s="46"/>
      <c r="AM13" s="46"/>
      <c r="AN13" s="46"/>
    </row>
    <row r="14" ht="15.0" customHeight="1">
      <c r="B14" s="60">
        <v>5.0</v>
      </c>
      <c r="C14" s="61">
        <f>C12+80</f>
        <v>380</v>
      </c>
      <c r="D14" s="62" t="s">
        <v>59</v>
      </c>
      <c r="E14" s="63"/>
      <c r="F14" s="64">
        <f t="shared" ref="F14:O14" si="7">ROUND(AA14-(AA14*$I$7),0)</f>
        <v>17468</v>
      </c>
      <c r="G14" s="64">
        <f t="shared" si="7"/>
        <v>23253</v>
      </c>
      <c r="H14" s="64">
        <f t="shared" si="7"/>
        <v>25366</v>
      </c>
      <c r="I14" s="64">
        <f t="shared" si="7"/>
        <v>28982</v>
      </c>
      <c r="J14" s="64">
        <f t="shared" si="7"/>
        <v>30092</v>
      </c>
      <c r="K14" s="64">
        <f t="shared" si="7"/>
        <v>32698</v>
      </c>
      <c r="L14" s="64">
        <f t="shared" si="7"/>
        <v>36426</v>
      </c>
      <c r="M14" s="64">
        <f t="shared" si="7"/>
        <v>44790</v>
      </c>
      <c r="N14" s="64">
        <f t="shared" si="7"/>
        <v>55244</v>
      </c>
      <c r="O14" s="65">
        <f t="shared" si="7"/>
        <v>65699</v>
      </c>
      <c r="X14" s="7"/>
      <c r="Y14" s="46"/>
      <c r="Z14" s="46"/>
      <c r="AA14" s="46">
        <v>17468.0</v>
      </c>
      <c r="AB14" s="46">
        <v>23253.0</v>
      </c>
      <c r="AC14" s="46">
        <v>25366.0</v>
      </c>
      <c r="AD14" s="46">
        <v>28982.0</v>
      </c>
      <c r="AE14" s="46">
        <v>30092.0</v>
      </c>
      <c r="AF14" s="46">
        <v>32698.0</v>
      </c>
      <c r="AG14" s="46">
        <v>36426.0</v>
      </c>
      <c r="AH14" s="46">
        <v>44790.0</v>
      </c>
      <c r="AI14" s="46">
        <v>55244.0</v>
      </c>
      <c r="AJ14" s="46">
        <v>65699.0</v>
      </c>
      <c r="AK14" s="46"/>
      <c r="AL14" s="46"/>
      <c r="AM14" s="46"/>
      <c r="AN14" s="46"/>
    </row>
    <row r="15" ht="15.0" customHeight="1">
      <c r="B15" s="67"/>
      <c r="C15" s="68"/>
      <c r="D15" s="69" t="str">
        <f>RIGHT($J$7,21)</f>
        <v>ΔТ=70⁰С (95/85/20) Вт</v>
      </c>
      <c r="E15" s="70"/>
      <c r="F15" s="71">
        <f t="shared" ref="F15:O15" si="8">ROUND(IF($D15="ΔТ=70⁰С (95/85/20) Вт",AA15,(IF($D15="ΔТ=60⁰С (90/70/20) Вт",AA15*0.818,AA15*0.646))),0)</f>
        <v>584</v>
      </c>
      <c r="G15" s="71">
        <f t="shared" si="8"/>
        <v>853</v>
      </c>
      <c r="H15" s="71">
        <f t="shared" si="8"/>
        <v>1150</v>
      </c>
      <c r="I15" s="71">
        <f t="shared" si="8"/>
        <v>1429</v>
      </c>
      <c r="J15" s="71">
        <f t="shared" si="8"/>
        <v>1713</v>
      </c>
      <c r="K15" s="71">
        <f t="shared" si="8"/>
        <v>1991</v>
      </c>
      <c r="L15" s="71">
        <f t="shared" si="8"/>
        <v>2298</v>
      </c>
      <c r="M15" s="71">
        <f t="shared" si="8"/>
        <v>2564</v>
      </c>
      <c r="N15" s="71">
        <f t="shared" si="8"/>
        <v>2869</v>
      </c>
      <c r="O15" s="72">
        <f t="shared" si="8"/>
        <v>3442</v>
      </c>
      <c r="X15" s="7"/>
      <c r="Y15" s="46"/>
      <c r="Z15" s="46"/>
      <c r="AA15" s="46">
        <v>584.0</v>
      </c>
      <c r="AB15" s="46">
        <v>853.0</v>
      </c>
      <c r="AC15" s="46">
        <v>1150.0</v>
      </c>
      <c r="AD15" s="46">
        <v>1429.0</v>
      </c>
      <c r="AE15" s="46">
        <v>1713.0</v>
      </c>
      <c r="AF15" s="46">
        <v>1991.0</v>
      </c>
      <c r="AG15" s="46">
        <v>2298.0</v>
      </c>
      <c r="AH15" s="46">
        <v>2564.0</v>
      </c>
      <c r="AI15" s="46">
        <v>2869.0</v>
      </c>
      <c r="AJ15" s="46">
        <v>3442.0</v>
      </c>
      <c r="AK15" s="46"/>
      <c r="AL15" s="46"/>
      <c r="AM15" s="46"/>
      <c r="AN15" s="46"/>
    </row>
    <row r="16" ht="15.0" customHeight="1">
      <c r="B16" s="60">
        <v>6.0</v>
      </c>
      <c r="C16" s="61">
        <f>C14+80</f>
        <v>460</v>
      </c>
      <c r="D16" s="62" t="s">
        <v>59</v>
      </c>
      <c r="E16" s="63"/>
      <c r="F16" s="64">
        <f t="shared" ref="F16:O16" si="9">ROUND(AA16-(AA16*$I$7),0)</f>
        <v>19221</v>
      </c>
      <c r="G16" s="64">
        <f t="shared" si="9"/>
        <v>26216</v>
      </c>
      <c r="H16" s="64">
        <f t="shared" si="9"/>
        <v>28755</v>
      </c>
      <c r="I16" s="64">
        <f t="shared" si="9"/>
        <v>33098</v>
      </c>
      <c r="J16" s="64">
        <f t="shared" si="9"/>
        <v>34431</v>
      </c>
      <c r="K16" s="64">
        <f t="shared" si="9"/>
        <v>37566</v>
      </c>
      <c r="L16" s="64">
        <f t="shared" si="9"/>
        <v>42040</v>
      </c>
      <c r="M16" s="64">
        <f t="shared" si="9"/>
        <v>51807</v>
      </c>
      <c r="N16" s="64">
        <f t="shared" si="9"/>
        <v>64016</v>
      </c>
      <c r="O16" s="65">
        <f t="shared" si="9"/>
        <v>76225</v>
      </c>
      <c r="X16" s="7"/>
      <c r="Y16" s="46"/>
      <c r="Z16" s="46"/>
      <c r="AA16" s="46">
        <v>19221.0</v>
      </c>
      <c r="AB16" s="46">
        <v>26216.0</v>
      </c>
      <c r="AC16" s="46">
        <v>28755.0</v>
      </c>
      <c r="AD16" s="46">
        <v>33098.0</v>
      </c>
      <c r="AE16" s="46">
        <v>34431.0</v>
      </c>
      <c r="AF16" s="46">
        <v>37566.0</v>
      </c>
      <c r="AG16" s="46">
        <v>42040.0</v>
      </c>
      <c r="AH16" s="46">
        <v>51807.0</v>
      </c>
      <c r="AI16" s="46">
        <v>64016.0</v>
      </c>
      <c r="AJ16" s="46">
        <v>76225.0</v>
      </c>
      <c r="AK16" s="46"/>
      <c r="AL16" s="46"/>
      <c r="AM16" s="46"/>
      <c r="AN16" s="46"/>
    </row>
    <row r="17" ht="15.0" customHeight="1">
      <c r="B17" s="67"/>
      <c r="C17" s="68"/>
      <c r="D17" s="173" t="str">
        <f>RIGHT($J$7,21)</f>
        <v>ΔТ=70⁰С (95/85/20) Вт</v>
      </c>
      <c r="E17" s="174"/>
      <c r="F17" s="175">
        <f t="shared" ref="F17:O17" si="10">ROUND(IF($D17="ΔТ=70⁰С (95/85/20) Вт",AA17,(IF($D17="ΔТ=60⁰С (90/70/20) Вт",AA17*0.818,AA17*0.646))),0)</f>
        <v>701</v>
      </c>
      <c r="G17" s="175">
        <f t="shared" si="10"/>
        <v>1023</v>
      </c>
      <c r="H17" s="175">
        <f t="shared" si="10"/>
        <v>1379</v>
      </c>
      <c r="I17" s="175">
        <f t="shared" si="10"/>
        <v>1713</v>
      </c>
      <c r="J17" s="175">
        <f t="shared" si="10"/>
        <v>2057</v>
      </c>
      <c r="K17" s="175">
        <f t="shared" si="10"/>
        <v>2388</v>
      </c>
      <c r="L17" s="175">
        <f t="shared" si="10"/>
        <v>2753</v>
      </c>
      <c r="M17" s="175">
        <f t="shared" si="10"/>
        <v>3078</v>
      </c>
      <c r="N17" s="175">
        <f t="shared" si="10"/>
        <v>3445</v>
      </c>
      <c r="O17" s="176">
        <f t="shared" si="10"/>
        <v>4124</v>
      </c>
      <c r="X17" s="7"/>
      <c r="Y17" s="46"/>
      <c r="Z17" s="46"/>
      <c r="AA17" s="46">
        <v>701.0</v>
      </c>
      <c r="AB17" s="46">
        <v>1023.0</v>
      </c>
      <c r="AC17" s="46">
        <v>1379.0</v>
      </c>
      <c r="AD17" s="46">
        <v>1713.0</v>
      </c>
      <c r="AE17" s="46">
        <v>2057.0</v>
      </c>
      <c r="AF17" s="46">
        <v>2388.0</v>
      </c>
      <c r="AG17" s="46">
        <v>2753.0</v>
      </c>
      <c r="AH17" s="46">
        <v>3078.0</v>
      </c>
      <c r="AI17" s="46">
        <v>3445.0</v>
      </c>
      <c r="AJ17" s="46">
        <v>4124.0</v>
      </c>
      <c r="AK17" s="46"/>
      <c r="AL17" s="46"/>
      <c r="AM17" s="46"/>
      <c r="AN17" s="46"/>
    </row>
    <row r="18" ht="15.0" customHeight="1">
      <c r="B18" s="60">
        <v>7.0</v>
      </c>
      <c r="C18" s="61">
        <f>C16+80</f>
        <v>540</v>
      </c>
      <c r="D18" s="62" t="s">
        <v>59</v>
      </c>
      <c r="E18" s="63"/>
      <c r="F18" s="64">
        <f t="shared" ref="F18:M18" si="11">ROUND(AA18-(AA18*$I$7),0)</f>
        <v>20976</v>
      </c>
      <c r="G18" s="64">
        <f t="shared" si="11"/>
        <v>29186</v>
      </c>
      <c r="H18" s="64">
        <f t="shared" si="11"/>
        <v>32152</v>
      </c>
      <c r="I18" s="64">
        <f t="shared" si="11"/>
        <v>37223</v>
      </c>
      <c r="J18" s="64">
        <f t="shared" si="11"/>
        <v>38782</v>
      </c>
      <c r="K18" s="64">
        <f t="shared" si="11"/>
        <v>42442</v>
      </c>
      <c r="L18" s="64">
        <f t="shared" si="11"/>
        <v>47665</v>
      </c>
      <c r="M18" s="64">
        <f t="shared" si="11"/>
        <v>58839</v>
      </c>
      <c r="N18" s="177"/>
      <c r="O18" s="178"/>
      <c r="X18" s="7"/>
      <c r="Y18" s="46"/>
      <c r="Z18" s="46"/>
      <c r="AA18" s="46">
        <v>20976.0</v>
      </c>
      <c r="AB18" s="46">
        <v>29186.0</v>
      </c>
      <c r="AC18" s="46">
        <v>32152.0</v>
      </c>
      <c r="AD18" s="46">
        <v>37223.0</v>
      </c>
      <c r="AE18" s="46">
        <v>38782.0</v>
      </c>
      <c r="AF18" s="46">
        <v>42442.0</v>
      </c>
      <c r="AG18" s="46">
        <v>47665.0</v>
      </c>
      <c r="AH18" s="46">
        <v>58839.0</v>
      </c>
      <c r="AI18" s="46"/>
      <c r="AJ18" s="46"/>
      <c r="AK18" s="46"/>
      <c r="AL18" s="46"/>
      <c r="AM18" s="46"/>
      <c r="AN18" s="46"/>
    </row>
    <row r="19" ht="15.0" customHeight="1">
      <c r="B19" s="73"/>
      <c r="C19" s="74"/>
      <c r="D19" s="69" t="str">
        <f>RIGHT($J$7,21)</f>
        <v>ΔТ=70⁰С (95/85/20) Вт</v>
      </c>
      <c r="E19" s="70"/>
      <c r="F19" s="71">
        <f t="shared" ref="F19:M19" si="12">ROUND(IF($D19="ΔТ=70⁰С (95/85/20) Вт",AA19,(IF($D19="ΔТ=60⁰С (90/70/20) Вт",AA19*0.818,AA19*0.646))),0)</f>
        <v>819</v>
      </c>
      <c r="G19" s="71">
        <f t="shared" si="12"/>
        <v>1193</v>
      </c>
      <c r="H19" s="71">
        <f t="shared" si="12"/>
        <v>1609</v>
      </c>
      <c r="I19" s="71">
        <f t="shared" si="12"/>
        <v>1996</v>
      </c>
      <c r="J19" s="71">
        <f t="shared" si="12"/>
        <v>2397</v>
      </c>
      <c r="K19" s="71">
        <f t="shared" si="12"/>
        <v>2784</v>
      </c>
      <c r="L19" s="71">
        <f t="shared" si="12"/>
        <v>3214</v>
      </c>
      <c r="M19" s="71">
        <f t="shared" si="12"/>
        <v>3591</v>
      </c>
      <c r="N19" s="179"/>
      <c r="O19" s="180"/>
      <c r="X19" s="7"/>
      <c r="Y19" s="46"/>
      <c r="Z19" s="46"/>
      <c r="AA19" s="46">
        <v>819.0</v>
      </c>
      <c r="AB19" s="46">
        <v>1193.0</v>
      </c>
      <c r="AC19" s="46">
        <v>1609.0</v>
      </c>
      <c r="AD19" s="46">
        <v>1996.0</v>
      </c>
      <c r="AE19" s="46">
        <v>2397.0</v>
      </c>
      <c r="AF19" s="46">
        <v>2784.0</v>
      </c>
      <c r="AG19" s="46">
        <v>3214.0</v>
      </c>
      <c r="AH19" s="46">
        <v>3591.0</v>
      </c>
      <c r="AI19" s="46"/>
      <c r="AJ19" s="46"/>
      <c r="AK19" s="46"/>
      <c r="AL19" s="46"/>
      <c r="AM19" s="46"/>
      <c r="AN19" s="46"/>
    </row>
    <row r="20" ht="15.0" customHeight="1">
      <c r="B20" s="136">
        <v>8.0</v>
      </c>
      <c r="C20" s="126">
        <f>C18+80</f>
        <v>620</v>
      </c>
      <c r="D20" s="181" t="s">
        <v>59</v>
      </c>
      <c r="E20" s="182"/>
      <c r="F20" s="183">
        <f t="shared" ref="F20:M20" si="13">ROUND(AA20-(AA20*$I$7),0)</f>
        <v>22736</v>
      </c>
      <c r="G20" s="183">
        <f t="shared" si="13"/>
        <v>32161</v>
      </c>
      <c r="H20" s="183">
        <f t="shared" si="13"/>
        <v>35555</v>
      </c>
      <c r="I20" s="183">
        <f t="shared" si="13"/>
        <v>41358</v>
      </c>
      <c r="J20" s="183">
        <f t="shared" si="13"/>
        <v>43139</v>
      </c>
      <c r="K20" s="183">
        <f t="shared" si="13"/>
        <v>47324</v>
      </c>
      <c r="L20" s="183">
        <f t="shared" si="13"/>
        <v>53304</v>
      </c>
      <c r="M20" s="183">
        <f t="shared" si="13"/>
        <v>65888</v>
      </c>
      <c r="N20" s="184"/>
      <c r="O20" s="185"/>
      <c r="X20" s="7"/>
      <c r="Y20" s="46"/>
      <c r="Z20" s="46"/>
      <c r="AA20" s="46">
        <v>22736.0</v>
      </c>
      <c r="AB20" s="46">
        <v>32161.0</v>
      </c>
      <c r="AC20" s="46">
        <v>35555.0</v>
      </c>
      <c r="AD20" s="46">
        <v>41358.0</v>
      </c>
      <c r="AE20" s="46">
        <v>43139.0</v>
      </c>
      <c r="AF20" s="46">
        <v>47324.0</v>
      </c>
      <c r="AG20" s="46">
        <v>53304.0</v>
      </c>
      <c r="AH20" s="46">
        <v>65888.0</v>
      </c>
      <c r="AI20" s="46"/>
      <c r="AJ20" s="46"/>
      <c r="AK20" s="46"/>
      <c r="AL20" s="46"/>
      <c r="AM20" s="46"/>
      <c r="AN20" s="46"/>
    </row>
    <row r="21" ht="15.0" customHeight="1">
      <c r="B21" s="67"/>
      <c r="C21" s="68"/>
      <c r="D21" s="173" t="str">
        <f>RIGHT($J$7,21)</f>
        <v>ΔТ=70⁰С (95/85/20) Вт</v>
      </c>
      <c r="E21" s="174"/>
      <c r="F21" s="175">
        <f t="shared" ref="F21:M21" si="14">ROUND(IF($D21="ΔТ=70⁰С (95/85/20) Вт",AA21,(IF($D21="ΔТ=60⁰С (90/70/20) Вт",AA21*0.818,AA21*0.646))),0)</f>
        <v>936</v>
      </c>
      <c r="G21" s="175">
        <f t="shared" si="14"/>
        <v>1365</v>
      </c>
      <c r="H21" s="175">
        <f t="shared" si="14"/>
        <v>1838</v>
      </c>
      <c r="I21" s="175">
        <f t="shared" si="14"/>
        <v>2282</v>
      </c>
      <c r="J21" s="175">
        <f t="shared" si="14"/>
        <v>2740</v>
      </c>
      <c r="K21" s="175">
        <f t="shared" si="14"/>
        <v>3183</v>
      </c>
      <c r="L21" s="175">
        <f t="shared" si="14"/>
        <v>3673</v>
      </c>
      <c r="M21" s="175">
        <f t="shared" si="14"/>
        <v>4105</v>
      </c>
      <c r="N21" s="186"/>
      <c r="O21" s="187"/>
      <c r="X21" s="7"/>
      <c r="Y21" s="46"/>
      <c r="Z21" s="46"/>
      <c r="AA21" s="46">
        <v>936.0</v>
      </c>
      <c r="AB21" s="46">
        <v>1365.0</v>
      </c>
      <c r="AC21" s="46">
        <v>1838.0</v>
      </c>
      <c r="AD21" s="46">
        <v>2282.0</v>
      </c>
      <c r="AE21" s="46">
        <v>2740.0</v>
      </c>
      <c r="AF21" s="46">
        <v>3183.0</v>
      </c>
      <c r="AG21" s="46">
        <v>3673.0</v>
      </c>
      <c r="AH21" s="46">
        <v>4105.0</v>
      </c>
      <c r="AI21" s="46"/>
      <c r="AJ21" s="46"/>
      <c r="AK21" s="46"/>
      <c r="AL21" s="46"/>
      <c r="AM21" s="46"/>
      <c r="AN21" s="46"/>
    </row>
    <row r="22" ht="15.0" customHeight="1">
      <c r="B22" s="60">
        <v>9.0</v>
      </c>
      <c r="C22" s="61">
        <f>C20+80</f>
        <v>700</v>
      </c>
      <c r="D22" s="62" t="s">
        <v>59</v>
      </c>
      <c r="E22" s="63"/>
      <c r="F22" s="64">
        <f t="shared" ref="F22:L22" si="15">ROUND(AA22-(AA22*$I$7),0)</f>
        <v>24498</v>
      </c>
      <c r="G22" s="64">
        <f t="shared" si="15"/>
        <v>35143</v>
      </c>
      <c r="H22" s="64">
        <f t="shared" si="15"/>
        <v>38965</v>
      </c>
      <c r="I22" s="64">
        <f t="shared" si="15"/>
        <v>45500</v>
      </c>
      <c r="J22" s="64">
        <f t="shared" si="15"/>
        <v>47508</v>
      </c>
      <c r="K22" s="64">
        <f t="shared" si="15"/>
        <v>52221</v>
      </c>
      <c r="L22" s="64">
        <f t="shared" si="15"/>
        <v>58953</v>
      </c>
      <c r="M22" s="177"/>
      <c r="N22" s="177"/>
      <c r="O22" s="178"/>
      <c r="X22" s="7"/>
      <c r="Y22" s="46"/>
      <c r="Z22" s="46"/>
      <c r="AA22" s="46">
        <v>24498.0</v>
      </c>
      <c r="AB22" s="46">
        <v>35143.0</v>
      </c>
      <c r="AC22" s="46">
        <v>38965.0</v>
      </c>
      <c r="AD22" s="46">
        <v>45500.0</v>
      </c>
      <c r="AE22" s="46">
        <v>47508.0</v>
      </c>
      <c r="AF22" s="46">
        <v>52221.0</v>
      </c>
      <c r="AG22" s="46">
        <v>58953.0</v>
      </c>
      <c r="AH22" s="46"/>
      <c r="AI22" s="46"/>
      <c r="AJ22" s="46"/>
      <c r="AK22" s="46"/>
      <c r="AL22" s="46"/>
      <c r="AM22" s="46"/>
      <c r="AN22" s="46"/>
    </row>
    <row r="23" ht="15.0" customHeight="1">
      <c r="B23" s="73"/>
      <c r="C23" s="74"/>
      <c r="D23" s="69" t="str">
        <f>RIGHT($J$7,21)</f>
        <v>ΔТ=70⁰С (95/85/20) Вт</v>
      </c>
      <c r="E23" s="70"/>
      <c r="F23" s="71">
        <f t="shared" ref="F23:L23" si="16">ROUND(IF($D23="ΔТ=70⁰С (95/85/20) Вт",AA23,(IF($D23="ΔТ=60⁰С (90/70/20) Вт",AA23*0.818,AA23*0.646))),0)</f>
        <v>1053</v>
      </c>
      <c r="G23" s="71">
        <f t="shared" si="16"/>
        <v>1531</v>
      </c>
      <c r="H23" s="71">
        <f t="shared" si="16"/>
        <v>2067</v>
      </c>
      <c r="I23" s="71">
        <f t="shared" si="16"/>
        <v>2568</v>
      </c>
      <c r="J23" s="71">
        <f t="shared" si="16"/>
        <v>3083</v>
      </c>
      <c r="K23" s="71">
        <f t="shared" si="16"/>
        <v>3581</v>
      </c>
      <c r="L23" s="71">
        <f t="shared" si="16"/>
        <v>4132</v>
      </c>
      <c r="M23" s="179"/>
      <c r="N23" s="179"/>
      <c r="O23" s="180"/>
      <c r="X23" s="7"/>
      <c r="Y23" s="46"/>
      <c r="Z23" s="46"/>
      <c r="AA23" s="46">
        <v>1053.0</v>
      </c>
      <c r="AB23" s="46">
        <v>1531.0</v>
      </c>
      <c r="AC23" s="46">
        <v>2067.0</v>
      </c>
      <c r="AD23" s="46">
        <v>2568.0</v>
      </c>
      <c r="AE23" s="46">
        <v>3083.0</v>
      </c>
      <c r="AF23" s="46">
        <v>3581.0</v>
      </c>
      <c r="AG23" s="46">
        <v>4132.0</v>
      </c>
      <c r="AH23" s="46"/>
      <c r="AI23" s="46"/>
      <c r="AJ23" s="46"/>
      <c r="AK23" s="46"/>
      <c r="AL23" s="46"/>
      <c r="AM23" s="46"/>
      <c r="AN23" s="46"/>
    </row>
    <row r="24" ht="15.0" customHeight="1">
      <c r="B24" s="136">
        <v>10.0</v>
      </c>
      <c r="C24" s="126">
        <f>C22+80</f>
        <v>780</v>
      </c>
      <c r="D24" s="62" t="s">
        <v>59</v>
      </c>
      <c r="E24" s="63"/>
      <c r="F24" s="64">
        <f t="shared" ref="F24:L24" si="17">ROUND(AA24-(AA24*$I$7),0)</f>
        <v>26265</v>
      </c>
      <c r="G24" s="64">
        <f t="shared" si="17"/>
        <v>38131</v>
      </c>
      <c r="H24" s="64">
        <f t="shared" si="17"/>
        <v>42385</v>
      </c>
      <c r="I24" s="64">
        <f t="shared" si="17"/>
        <v>49654</v>
      </c>
      <c r="J24" s="64">
        <f t="shared" si="17"/>
        <v>51884</v>
      </c>
      <c r="K24" s="64">
        <f t="shared" si="17"/>
        <v>57127</v>
      </c>
      <c r="L24" s="64">
        <f t="shared" si="17"/>
        <v>64618</v>
      </c>
      <c r="M24" s="184"/>
      <c r="N24" s="184"/>
      <c r="O24" s="185"/>
      <c r="X24" s="7"/>
      <c r="Y24" s="46"/>
      <c r="Z24" s="46"/>
      <c r="AA24" s="46">
        <v>26265.0</v>
      </c>
      <c r="AB24" s="46">
        <v>38131.0</v>
      </c>
      <c r="AC24" s="46">
        <v>42385.0</v>
      </c>
      <c r="AD24" s="46">
        <v>49654.0</v>
      </c>
      <c r="AE24" s="46">
        <v>51884.0</v>
      </c>
      <c r="AF24" s="46">
        <v>57127.0</v>
      </c>
      <c r="AG24" s="46">
        <v>64618.0</v>
      </c>
      <c r="AH24" s="46"/>
      <c r="AI24" s="46"/>
      <c r="AJ24" s="46"/>
      <c r="AK24" s="46"/>
      <c r="AL24" s="46"/>
      <c r="AM24" s="46"/>
      <c r="AN24" s="46"/>
    </row>
    <row r="25" ht="15.0" customHeight="1">
      <c r="B25" s="67"/>
      <c r="C25" s="68"/>
      <c r="D25" s="69" t="str">
        <f>RIGHT($J$7,21)</f>
        <v>ΔТ=70⁰С (95/85/20) Вт</v>
      </c>
      <c r="E25" s="70"/>
      <c r="F25" s="175">
        <f t="shared" ref="F25:L25" si="18">ROUND(IF($D25="ΔТ=70⁰С (95/85/20) Вт",AA25,(IF($D25="ΔТ=60⁰С (90/70/20) Вт",AA25*0.818,AA25*0.646))),0)</f>
        <v>1171</v>
      </c>
      <c r="G25" s="175">
        <f t="shared" si="18"/>
        <v>1704</v>
      </c>
      <c r="H25" s="175">
        <f t="shared" si="18"/>
        <v>2298</v>
      </c>
      <c r="I25" s="175">
        <f t="shared" si="18"/>
        <v>2853</v>
      </c>
      <c r="J25" s="175">
        <f t="shared" si="18"/>
        <v>3425</v>
      </c>
      <c r="K25" s="175">
        <f t="shared" si="18"/>
        <v>3979</v>
      </c>
      <c r="L25" s="71">
        <f t="shared" si="18"/>
        <v>4591</v>
      </c>
      <c r="M25" s="186"/>
      <c r="N25" s="186"/>
      <c r="O25" s="187"/>
      <c r="X25" s="7"/>
      <c r="Y25" s="46"/>
      <c r="Z25" s="46"/>
      <c r="AA25" s="46">
        <v>1171.0</v>
      </c>
      <c r="AB25" s="46">
        <v>1704.0</v>
      </c>
      <c r="AC25" s="46">
        <v>2298.0</v>
      </c>
      <c r="AD25" s="46">
        <v>2853.0</v>
      </c>
      <c r="AE25" s="46">
        <v>3425.0</v>
      </c>
      <c r="AF25" s="46">
        <v>3979.0</v>
      </c>
      <c r="AG25" s="46">
        <v>4591.0</v>
      </c>
      <c r="AH25" s="46"/>
      <c r="AI25" s="46"/>
      <c r="AJ25" s="46"/>
      <c r="AK25" s="46"/>
      <c r="AL25" s="46"/>
      <c r="AM25" s="46"/>
      <c r="AN25" s="46"/>
    </row>
    <row r="26" ht="15.0" customHeight="1">
      <c r="B26" s="60">
        <v>11.0</v>
      </c>
      <c r="C26" s="61">
        <f>C24+80</f>
        <v>860</v>
      </c>
      <c r="D26" s="62" t="s">
        <v>59</v>
      </c>
      <c r="E26" s="63"/>
      <c r="F26" s="64">
        <f t="shared" ref="F26:K26" si="19">ROUND(AA26-(AA26*$I$7),0)</f>
        <v>28033</v>
      </c>
      <c r="G26" s="64">
        <f t="shared" si="19"/>
        <v>41126</v>
      </c>
      <c r="H26" s="64">
        <f t="shared" si="19"/>
        <v>45809</v>
      </c>
      <c r="I26" s="64">
        <f t="shared" si="19"/>
        <v>53813</v>
      </c>
      <c r="J26" s="64">
        <f t="shared" si="19"/>
        <v>56270</v>
      </c>
      <c r="K26" s="64">
        <f t="shared" si="19"/>
        <v>62044</v>
      </c>
      <c r="L26" s="177"/>
      <c r="M26" s="177"/>
      <c r="N26" s="177"/>
      <c r="O26" s="178"/>
      <c r="X26" s="7"/>
      <c r="Y26" s="46"/>
      <c r="Z26" s="46"/>
      <c r="AA26" s="46">
        <v>28033.0</v>
      </c>
      <c r="AB26" s="46">
        <v>41126.0</v>
      </c>
      <c r="AC26" s="46">
        <v>45809.0</v>
      </c>
      <c r="AD26" s="46">
        <v>53813.0</v>
      </c>
      <c r="AE26" s="46">
        <v>56270.0</v>
      </c>
      <c r="AF26" s="46">
        <v>62044.0</v>
      </c>
      <c r="AG26" s="46"/>
      <c r="AH26" s="46"/>
      <c r="AI26" s="46"/>
      <c r="AJ26" s="46"/>
      <c r="AK26" s="46"/>
      <c r="AL26" s="46"/>
      <c r="AM26" s="46"/>
      <c r="AN26" s="46"/>
    </row>
    <row r="27" ht="15.0" customHeight="1">
      <c r="B27" s="73"/>
      <c r="C27" s="74"/>
      <c r="D27" s="69" t="str">
        <f>RIGHT($J$7,21)</f>
        <v>ΔТ=70⁰С (95/85/20) Вт</v>
      </c>
      <c r="E27" s="70"/>
      <c r="F27" s="71">
        <f t="shared" ref="F27:K27" si="20">ROUND(IF($D27="ΔТ=70⁰С (95/85/20) Вт",AA27,(IF($D27="ΔТ=60⁰С (90/70/20) Вт",AA27*0.818,AA27*0.646))),0)</f>
        <v>1288</v>
      </c>
      <c r="G27" s="71">
        <f t="shared" si="20"/>
        <v>1872</v>
      </c>
      <c r="H27" s="71">
        <f t="shared" si="20"/>
        <v>2529</v>
      </c>
      <c r="I27" s="71">
        <f t="shared" si="20"/>
        <v>3137</v>
      </c>
      <c r="J27" s="71">
        <f t="shared" si="20"/>
        <v>3768</v>
      </c>
      <c r="K27" s="71">
        <f t="shared" si="20"/>
        <v>4378</v>
      </c>
      <c r="L27" s="179"/>
      <c r="M27" s="179"/>
      <c r="N27" s="179"/>
      <c r="O27" s="180"/>
      <c r="X27" s="7"/>
      <c r="Y27" s="46"/>
      <c r="Z27" s="46"/>
      <c r="AA27" s="46">
        <v>1288.0</v>
      </c>
      <c r="AB27" s="46">
        <v>1872.0</v>
      </c>
      <c r="AC27" s="46">
        <v>2529.0</v>
      </c>
      <c r="AD27" s="46">
        <v>3137.0</v>
      </c>
      <c r="AE27" s="46">
        <v>3768.0</v>
      </c>
      <c r="AF27" s="46">
        <v>4378.0</v>
      </c>
      <c r="AG27" s="46"/>
      <c r="AH27" s="46"/>
      <c r="AI27" s="46"/>
      <c r="AJ27" s="46"/>
      <c r="AK27" s="46"/>
      <c r="AL27" s="46"/>
      <c r="AM27" s="46"/>
      <c r="AN27" s="46"/>
    </row>
    <row r="28" ht="15.0" customHeight="1">
      <c r="B28" s="136">
        <v>12.0</v>
      </c>
      <c r="C28" s="126">
        <f>C26+80</f>
        <v>940</v>
      </c>
      <c r="D28" s="62" t="s">
        <v>59</v>
      </c>
      <c r="E28" s="63"/>
      <c r="F28" s="64">
        <f t="shared" ref="F28:K28" si="21">ROUND(AA28-(AA28*$I$7),0)</f>
        <v>29782</v>
      </c>
      <c r="G28" s="64">
        <f t="shared" si="21"/>
        <v>44087</v>
      </c>
      <c r="H28" s="64">
        <f t="shared" si="21"/>
        <v>49193</v>
      </c>
      <c r="I28" s="64">
        <f t="shared" si="21"/>
        <v>57926</v>
      </c>
      <c r="J28" s="64">
        <f t="shared" si="21"/>
        <v>60600</v>
      </c>
      <c r="K28" s="64">
        <f t="shared" si="21"/>
        <v>66902</v>
      </c>
      <c r="L28" s="184"/>
      <c r="M28" s="184"/>
      <c r="N28" s="184"/>
      <c r="O28" s="185"/>
      <c r="X28" s="7"/>
      <c r="Y28" s="46"/>
      <c r="Z28" s="46"/>
      <c r="AA28" s="46">
        <v>29782.0</v>
      </c>
      <c r="AB28" s="46">
        <v>44087.0</v>
      </c>
      <c r="AC28" s="46">
        <v>49193.0</v>
      </c>
      <c r="AD28" s="46">
        <v>57926.0</v>
      </c>
      <c r="AE28" s="46">
        <v>60600.0</v>
      </c>
      <c r="AF28" s="46">
        <v>66902.0</v>
      </c>
      <c r="AG28" s="46"/>
      <c r="AH28" s="46"/>
      <c r="AI28" s="46"/>
      <c r="AJ28" s="46"/>
      <c r="AK28" s="46"/>
      <c r="AL28" s="46"/>
      <c r="AM28" s="46"/>
      <c r="AN28" s="46"/>
    </row>
    <row r="29" ht="15.0" customHeight="1">
      <c r="B29" s="73"/>
      <c r="C29" s="74"/>
      <c r="D29" s="69" t="str">
        <f>RIGHT($J$7,21)</f>
        <v>ΔТ=70⁰С (95/85/20) Вт</v>
      </c>
      <c r="E29" s="70"/>
      <c r="F29" s="71">
        <f t="shared" ref="F29:K29" si="22">ROUND(IF($D29="ΔТ=70⁰С (95/85/20) Вт",AA29,(IF($D29="ΔТ=60⁰С (90/70/20) Вт",AA29*0.818,AA29*0.646))),0)</f>
        <v>1404</v>
      </c>
      <c r="G29" s="71">
        <f t="shared" si="22"/>
        <v>2045</v>
      </c>
      <c r="H29" s="71">
        <f t="shared" si="22"/>
        <v>2757</v>
      </c>
      <c r="I29" s="71">
        <f t="shared" si="22"/>
        <v>3428</v>
      </c>
      <c r="J29" s="71">
        <f t="shared" si="22"/>
        <v>4111</v>
      </c>
      <c r="K29" s="71">
        <f t="shared" si="22"/>
        <v>4776</v>
      </c>
      <c r="L29" s="179"/>
      <c r="M29" s="179"/>
      <c r="N29" s="179"/>
      <c r="O29" s="180"/>
      <c r="X29" s="7"/>
      <c r="Y29" s="46"/>
      <c r="Z29" s="46"/>
      <c r="AA29" s="46">
        <v>1404.0</v>
      </c>
      <c r="AB29" s="46">
        <v>2045.0</v>
      </c>
      <c r="AC29" s="46">
        <v>2757.0</v>
      </c>
      <c r="AD29" s="46">
        <v>3428.0</v>
      </c>
      <c r="AE29" s="46">
        <v>4111.0</v>
      </c>
      <c r="AF29" s="46">
        <v>4776.0</v>
      </c>
      <c r="AG29" s="46"/>
      <c r="AH29" s="46"/>
      <c r="AI29" s="46"/>
      <c r="AJ29" s="46"/>
      <c r="AK29" s="46"/>
      <c r="AL29" s="46"/>
      <c r="AM29" s="46"/>
      <c r="AN29" s="46"/>
    </row>
    <row r="30" ht="15.75" customHeigh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X30" s="7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7"/>
      <c r="AM30" s="7"/>
      <c r="AN30" s="7"/>
    </row>
    <row r="31" ht="15.0" customHeight="1">
      <c r="B31" s="76" t="s">
        <v>57</v>
      </c>
      <c r="C31" s="5"/>
      <c r="D31" s="5"/>
      <c r="E31" s="63"/>
      <c r="F31" s="78">
        <v>500.0</v>
      </c>
      <c r="G31" s="78">
        <v>750.0</v>
      </c>
      <c r="H31" s="78">
        <v>1000.0</v>
      </c>
      <c r="I31" s="78">
        <v>1250.0</v>
      </c>
      <c r="J31" s="78">
        <v>1500.0</v>
      </c>
      <c r="K31" s="78">
        <v>1750.0</v>
      </c>
      <c r="L31" s="78">
        <v>2000.0</v>
      </c>
      <c r="M31" s="78">
        <v>2250.0</v>
      </c>
      <c r="N31" s="78">
        <v>2500.0</v>
      </c>
      <c r="O31" s="79">
        <v>3000.0</v>
      </c>
      <c r="X31" s="7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7"/>
      <c r="AM31" s="7"/>
      <c r="AN31" s="7"/>
    </row>
    <row r="32" ht="15.0" customHeight="1">
      <c r="B32" s="80" t="s">
        <v>61</v>
      </c>
      <c r="C32" s="11"/>
      <c r="D32" s="11"/>
      <c r="E32" s="44"/>
      <c r="F32" s="81">
        <v>430.0</v>
      </c>
      <c r="G32" s="81">
        <v>680.0</v>
      </c>
      <c r="H32" s="81">
        <v>930.0</v>
      </c>
      <c r="I32" s="81">
        <v>1180.0</v>
      </c>
      <c r="J32" s="81">
        <v>1430.0</v>
      </c>
      <c r="K32" s="81">
        <v>1680.0</v>
      </c>
      <c r="L32" s="81">
        <v>1930.0</v>
      </c>
      <c r="M32" s="81">
        <v>2180.0</v>
      </c>
      <c r="N32" s="81">
        <v>2430.0</v>
      </c>
      <c r="O32" s="82">
        <v>2930.0</v>
      </c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46"/>
      <c r="AL32" s="7"/>
      <c r="AM32" s="7"/>
      <c r="AN32" s="7"/>
    </row>
    <row r="33" ht="47.25" customHeight="1">
      <c r="B33" s="84" t="s">
        <v>7</v>
      </c>
      <c r="C33" s="85" t="s">
        <v>63</v>
      </c>
      <c r="D33" s="85" t="s">
        <v>64</v>
      </c>
      <c r="E33" s="86" t="s">
        <v>65</v>
      </c>
      <c r="F33" s="87"/>
      <c r="G33" s="87"/>
      <c r="H33" s="87"/>
      <c r="I33" s="87"/>
      <c r="J33" s="87"/>
      <c r="K33" s="87"/>
      <c r="L33" s="87"/>
      <c r="M33" s="87"/>
      <c r="N33" s="87"/>
      <c r="O33" s="88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46"/>
      <c r="AL33" s="7"/>
      <c r="AM33" s="7"/>
      <c r="AN33" s="7"/>
    </row>
    <row r="34" ht="15.75" customHeight="1">
      <c r="B34" s="89">
        <v>2.0</v>
      </c>
      <c r="C34" s="90">
        <v>50.0</v>
      </c>
      <c r="D34" s="90">
        <v>45.0</v>
      </c>
      <c r="E34" s="91" t="s">
        <v>66</v>
      </c>
      <c r="F34" s="92">
        <v>6.1</v>
      </c>
      <c r="G34" s="92">
        <v>8.5</v>
      </c>
      <c r="H34" s="92">
        <v>10.9</v>
      </c>
      <c r="I34" s="92">
        <v>13.2</v>
      </c>
      <c r="J34" s="92">
        <v>15.5</v>
      </c>
      <c r="K34" s="92">
        <v>17.8</v>
      </c>
      <c r="L34" s="92">
        <v>20.0</v>
      </c>
      <c r="M34" s="92">
        <v>22.3</v>
      </c>
      <c r="N34" s="92">
        <v>24.6</v>
      </c>
      <c r="O34" s="93">
        <v>29.4</v>
      </c>
      <c r="Y34" s="7"/>
      <c r="Z34" s="7"/>
      <c r="AA34" s="7"/>
      <c r="AB34" s="7"/>
      <c r="AC34" s="7"/>
      <c r="AD34" s="7"/>
      <c r="AE34" s="7"/>
      <c r="AF34" s="7"/>
      <c r="AG34" s="7"/>
      <c r="AH34" s="7"/>
    </row>
    <row r="35" ht="15.75" customHeight="1">
      <c r="B35" s="67"/>
      <c r="C35" s="68"/>
      <c r="D35" s="74"/>
      <c r="E35" s="103" t="s">
        <v>67</v>
      </c>
      <c r="F35" s="96">
        <v>3.0</v>
      </c>
      <c r="G35" s="96">
        <v>4.5</v>
      </c>
      <c r="H35" s="96">
        <v>5.9</v>
      </c>
      <c r="I35" s="96">
        <v>7.4</v>
      </c>
      <c r="J35" s="96">
        <v>8.9</v>
      </c>
      <c r="K35" s="96">
        <v>10.3</v>
      </c>
      <c r="L35" s="96">
        <v>11.8</v>
      </c>
      <c r="M35" s="96">
        <v>13.2</v>
      </c>
      <c r="N35" s="96">
        <v>14.7</v>
      </c>
      <c r="O35" s="97">
        <v>17.6</v>
      </c>
      <c r="Z35" s="7"/>
      <c r="AA35" s="7"/>
    </row>
    <row r="36" ht="15.75" customHeight="1">
      <c r="B36" s="89">
        <v>3.0</v>
      </c>
      <c r="C36" s="90">
        <v>130.0</v>
      </c>
      <c r="D36" s="90" t="s">
        <v>121</v>
      </c>
      <c r="E36" s="91" t="s">
        <v>66</v>
      </c>
      <c r="F36" s="92">
        <v>9.1</v>
      </c>
      <c r="G36" s="92">
        <v>12.7</v>
      </c>
      <c r="H36" s="92">
        <v>16.2</v>
      </c>
      <c r="I36" s="92">
        <v>19.6</v>
      </c>
      <c r="J36" s="92">
        <v>23.1</v>
      </c>
      <c r="K36" s="92">
        <v>26.5</v>
      </c>
      <c r="L36" s="92">
        <v>29.9</v>
      </c>
      <c r="M36" s="92">
        <v>33.4</v>
      </c>
      <c r="N36" s="92">
        <v>36.8</v>
      </c>
      <c r="O36" s="93">
        <v>43.7</v>
      </c>
      <c r="Z36" s="7"/>
      <c r="AA36" s="7"/>
    </row>
    <row r="37" ht="15.75" customHeight="1">
      <c r="B37" s="73"/>
      <c r="C37" s="74"/>
      <c r="D37" s="74"/>
      <c r="E37" s="94" t="s">
        <v>67</v>
      </c>
      <c r="F37" s="96">
        <v>4.6</v>
      </c>
      <c r="G37" s="96">
        <v>6.8</v>
      </c>
      <c r="H37" s="96">
        <v>8.9</v>
      </c>
      <c r="I37" s="96">
        <v>11.1</v>
      </c>
      <c r="J37" s="96">
        <v>13.3</v>
      </c>
      <c r="K37" s="96">
        <v>15.5</v>
      </c>
      <c r="L37" s="96">
        <v>17.7</v>
      </c>
      <c r="M37" s="96">
        <v>19.9</v>
      </c>
      <c r="N37" s="96">
        <v>22.1</v>
      </c>
      <c r="O37" s="97">
        <v>26.4</v>
      </c>
      <c r="Z37" s="7"/>
      <c r="AA37" s="7"/>
    </row>
    <row r="38" ht="15.75" customHeight="1">
      <c r="B38" s="98">
        <v>4.0</v>
      </c>
      <c r="C38" s="90">
        <f>C36+80</f>
        <v>210</v>
      </c>
      <c r="D38" s="90">
        <v>125.0</v>
      </c>
      <c r="E38" s="100" t="s">
        <v>66</v>
      </c>
      <c r="F38" s="92">
        <v>12.2</v>
      </c>
      <c r="G38" s="92">
        <v>16.8</v>
      </c>
      <c r="H38" s="92">
        <v>21.5</v>
      </c>
      <c r="I38" s="92">
        <v>26.0</v>
      </c>
      <c r="J38" s="92">
        <v>30.7</v>
      </c>
      <c r="K38" s="92">
        <v>35.3</v>
      </c>
      <c r="L38" s="92">
        <v>39.9</v>
      </c>
      <c r="M38" s="92">
        <v>44.4</v>
      </c>
      <c r="N38" s="92">
        <v>49.1</v>
      </c>
      <c r="O38" s="93">
        <v>58.3</v>
      </c>
      <c r="Z38" s="7"/>
      <c r="AA38" s="7"/>
    </row>
    <row r="39" ht="15.75" customHeight="1">
      <c r="B39" s="67"/>
      <c r="C39" s="74"/>
      <c r="D39" s="188"/>
      <c r="E39" s="103" t="s">
        <v>67</v>
      </c>
      <c r="F39" s="104">
        <v>6.1</v>
      </c>
      <c r="G39" s="104">
        <v>9.0</v>
      </c>
      <c r="H39" s="104">
        <v>11.9</v>
      </c>
      <c r="I39" s="104">
        <v>14.9</v>
      </c>
      <c r="J39" s="104">
        <v>17.8</v>
      </c>
      <c r="K39" s="104">
        <v>20.7</v>
      </c>
      <c r="L39" s="104">
        <v>23.6</v>
      </c>
      <c r="M39" s="104">
        <v>26.5</v>
      </c>
      <c r="N39" s="104">
        <v>29.4</v>
      </c>
      <c r="O39" s="105">
        <v>35.3</v>
      </c>
      <c r="Z39" s="7"/>
      <c r="AA39" s="7"/>
    </row>
    <row r="40" ht="15.75" customHeight="1">
      <c r="B40" s="89">
        <v>5.0</v>
      </c>
      <c r="C40" s="90">
        <f>C38+80</f>
        <v>290</v>
      </c>
      <c r="D40" s="90" t="s">
        <v>122</v>
      </c>
      <c r="E40" s="91" t="s">
        <v>66</v>
      </c>
      <c r="F40" s="92">
        <v>15.6</v>
      </c>
      <c r="G40" s="92">
        <v>21.0</v>
      </c>
      <c r="H40" s="92">
        <v>26.7</v>
      </c>
      <c r="I40" s="92">
        <v>32.6</v>
      </c>
      <c r="J40" s="92">
        <v>38.3</v>
      </c>
      <c r="K40" s="92">
        <v>44.0</v>
      </c>
      <c r="L40" s="92">
        <v>49.8</v>
      </c>
      <c r="M40" s="92">
        <v>55.5</v>
      </c>
      <c r="N40" s="92">
        <v>61.3</v>
      </c>
      <c r="O40" s="93">
        <v>72.8</v>
      </c>
      <c r="Z40" s="7"/>
      <c r="AA40" s="7"/>
    </row>
    <row r="41" ht="15.75" customHeight="1">
      <c r="B41" s="73"/>
      <c r="C41" s="74"/>
      <c r="D41" s="74"/>
      <c r="E41" s="94" t="s">
        <v>67</v>
      </c>
      <c r="F41" s="96">
        <v>7.6</v>
      </c>
      <c r="G41" s="96">
        <v>11.3</v>
      </c>
      <c r="H41" s="96">
        <v>14.9</v>
      </c>
      <c r="I41" s="96">
        <v>18.6</v>
      </c>
      <c r="J41" s="96">
        <v>22.2</v>
      </c>
      <c r="K41" s="96">
        <v>25.9</v>
      </c>
      <c r="L41" s="96">
        <v>29.5</v>
      </c>
      <c r="M41" s="96">
        <v>33.2</v>
      </c>
      <c r="N41" s="96">
        <v>36.8</v>
      </c>
      <c r="O41" s="97">
        <v>44.1</v>
      </c>
      <c r="Z41" s="7"/>
      <c r="AA41" s="7"/>
    </row>
    <row r="42" ht="15.75" customHeight="1">
      <c r="B42" s="98">
        <v>6.0</v>
      </c>
      <c r="C42" s="90">
        <f>C40+80</f>
        <v>370</v>
      </c>
      <c r="D42" s="99">
        <v>205.0</v>
      </c>
      <c r="E42" s="100" t="s">
        <v>66</v>
      </c>
      <c r="F42" s="101">
        <v>18.7</v>
      </c>
      <c r="G42" s="101">
        <v>25.3</v>
      </c>
      <c r="H42" s="101">
        <v>32.1</v>
      </c>
      <c r="I42" s="101">
        <v>38.9</v>
      </c>
      <c r="J42" s="101">
        <v>45.9</v>
      </c>
      <c r="K42" s="101">
        <v>52.8</v>
      </c>
      <c r="L42" s="101">
        <v>59.7</v>
      </c>
      <c r="M42" s="101">
        <v>66.5</v>
      </c>
      <c r="N42" s="101">
        <v>73.5</v>
      </c>
      <c r="O42" s="102">
        <v>87.4</v>
      </c>
      <c r="Z42" s="7"/>
      <c r="AA42" s="7"/>
    </row>
    <row r="43" ht="15.75" customHeight="1">
      <c r="B43" s="67"/>
      <c r="C43" s="74"/>
      <c r="D43" s="188"/>
      <c r="E43" s="103" t="s">
        <v>67</v>
      </c>
      <c r="F43" s="104">
        <v>9.2</v>
      </c>
      <c r="G43" s="104">
        <v>13.5</v>
      </c>
      <c r="H43" s="104">
        <v>17.9</v>
      </c>
      <c r="I43" s="104">
        <v>22.3</v>
      </c>
      <c r="J43" s="104">
        <v>26.7</v>
      </c>
      <c r="K43" s="104">
        <v>31.0</v>
      </c>
      <c r="L43" s="104">
        <v>35.4</v>
      </c>
      <c r="M43" s="104">
        <v>39.8</v>
      </c>
      <c r="N43" s="104">
        <v>44.2</v>
      </c>
      <c r="O43" s="105">
        <v>52.9</v>
      </c>
      <c r="Z43" s="7"/>
      <c r="AA43" s="7"/>
    </row>
    <row r="44" ht="15.75" customHeight="1">
      <c r="B44" s="89">
        <v>7.0</v>
      </c>
      <c r="C44" s="90">
        <f>C42+80</f>
        <v>450</v>
      </c>
      <c r="D44" s="90" t="s">
        <v>123</v>
      </c>
      <c r="E44" s="91" t="s">
        <v>66</v>
      </c>
      <c r="F44" s="92">
        <v>21.8</v>
      </c>
      <c r="G44" s="92">
        <v>29.4</v>
      </c>
      <c r="H44" s="92">
        <v>37.3</v>
      </c>
      <c r="I44" s="92">
        <v>45.4</v>
      </c>
      <c r="J44" s="92">
        <v>53.6</v>
      </c>
      <c r="K44" s="92">
        <v>61.5</v>
      </c>
      <c r="L44" s="92">
        <v>69.5</v>
      </c>
      <c r="M44" s="92">
        <v>77.6</v>
      </c>
      <c r="N44" s="189">
        <v>85.7</v>
      </c>
      <c r="O44" s="190">
        <v>101.9</v>
      </c>
      <c r="Z44" s="7"/>
      <c r="AA44" s="7"/>
    </row>
    <row r="45" ht="15.75" customHeight="1">
      <c r="B45" s="67"/>
      <c r="C45" s="74"/>
      <c r="D45" s="74"/>
      <c r="E45" s="103" t="s">
        <v>67</v>
      </c>
      <c r="F45" s="96">
        <v>10.7</v>
      </c>
      <c r="G45" s="96">
        <v>15.8</v>
      </c>
      <c r="H45" s="96">
        <v>20.9</v>
      </c>
      <c r="I45" s="96">
        <v>26.0</v>
      </c>
      <c r="J45" s="96">
        <v>31.1</v>
      </c>
      <c r="K45" s="96">
        <v>36.2</v>
      </c>
      <c r="L45" s="96">
        <v>41.3</v>
      </c>
      <c r="M45" s="96">
        <v>46.4</v>
      </c>
      <c r="N45" s="191">
        <v>51.5</v>
      </c>
      <c r="O45" s="192">
        <v>61.7</v>
      </c>
    </row>
    <row r="46" ht="15.75" customHeight="1">
      <c r="B46" s="89">
        <v>8.0</v>
      </c>
      <c r="C46" s="90">
        <f>C44+80</f>
        <v>530</v>
      </c>
      <c r="D46" s="90">
        <v>285.0</v>
      </c>
      <c r="E46" s="91" t="s">
        <v>66</v>
      </c>
      <c r="F46" s="101">
        <v>24.9</v>
      </c>
      <c r="G46" s="101">
        <v>33.6</v>
      </c>
      <c r="H46" s="101">
        <v>42.7</v>
      </c>
      <c r="I46" s="101">
        <v>51.9</v>
      </c>
      <c r="J46" s="101">
        <v>61.1</v>
      </c>
      <c r="K46" s="101">
        <v>70.3</v>
      </c>
      <c r="L46" s="101">
        <v>79.6</v>
      </c>
      <c r="M46" s="101">
        <v>88.7</v>
      </c>
      <c r="N46" s="193">
        <v>98.0</v>
      </c>
      <c r="O46" s="194">
        <v>116.5</v>
      </c>
    </row>
    <row r="47" ht="15.75" customHeight="1">
      <c r="B47" s="73"/>
      <c r="C47" s="74"/>
      <c r="D47" s="74"/>
      <c r="E47" s="94" t="s">
        <v>67</v>
      </c>
      <c r="F47" s="104">
        <v>12.2</v>
      </c>
      <c r="G47" s="104">
        <v>18.1</v>
      </c>
      <c r="H47" s="104">
        <v>23.9</v>
      </c>
      <c r="I47" s="104">
        <v>29.7</v>
      </c>
      <c r="J47" s="104">
        <v>35.6</v>
      </c>
      <c r="K47" s="104">
        <v>41.4</v>
      </c>
      <c r="L47" s="104">
        <v>47.2</v>
      </c>
      <c r="M47" s="104">
        <v>53.1</v>
      </c>
      <c r="N47" s="195">
        <v>58.9</v>
      </c>
      <c r="O47" s="196">
        <v>70.6</v>
      </c>
    </row>
    <row r="48" ht="15.75" customHeight="1">
      <c r="B48" s="89">
        <v>9.0</v>
      </c>
      <c r="C48" s="90">
        <f>C46+80</f>
        <v>610</v>
      </c>
      <c r="D48" s="90" t="s">
        <v>124</v>
      </c>
      <c r="E48" s="91" t="s">
        <v>66</v>
      </c>
      <c r="F48" s="92">
        <v>28.0</v>
      </c>
      <c r="G48" s="92">
        <v>37.7</v>
      </c>
      <c r="H48" s="92">
        <v>48.0</v>
      </c>
      <c r="I48" s="92">
        <v>58.3</v>
      </c>
      <c r="J48" s="92">
        <v>68.7</v>
      </c>
      <c r="K48" s="92">
        <v>79.1</v>
      </c>
      <c r="L48" s="92">
        <v>89.4</v>
      </c>
      <c r="M48" s="189">
        <v>99.7</v>
      </c>
      <c r="N48" s="189">
        <v>110.2</v>
      </c>
      <c r="O48" s="190">
        <v>131.0</v>
      </c>
    </row>
    <row r="49" ht="15.75" customHeight="1">
      <c r="B49" s="73"/>
      <c r="C49" s="74"/>
      <c r="D49" s="74"/>
      <c r="E49" s="94" t="s">
        <v>67</v>
      </c>
      <c r="F49" s="96">
        <v>13.8</v>
      </c>
      <c r="G49" s="96">
        <v>20.3</v>
      </c>
      <c r="H49" s="96">
        <v>26.9</v>
      </c>
      <c r="I49" s="96">
        <v>33.5</v>
      </c>
      <c r="J49" s="96">
        <v>40.0</v>
      </c>
      <c r="K49" s="96">
        <v>46.6</v>
      </c>
      <c r="L49" s="96">
        <v>53.1</v>
      </c>
      <c r="M49" s="191">
        <v>59.7</v>
      </c>
      <c r="N49" s="191">
        <v>66.3</v>
      </c>
      <c r="O49" s="192">
        <v>79.4</v>
      </c>
    </row>
    <row r="50" ht="15.75" customHeight="1">
      <c r="B50" s="89">
        <v>10.0</v>
      </c>
      <c r="C50" s="90">
        <f>C48+80</f>
        <v>690</v>
      </c>
      <c r="D50" s="90">
        <v>365.0</v>
      </c>
      <c r="E50" s="91" t="s">
        <v>66</v>
      </c>
      <c r="F50" s="101">
        <v>31.1</v>
      </c>
      <c r="G50" s="101">
        <v>41.9</v>
      </c>
      <c r="H50" s="101">
        <v>53.3</v>
      </c>
      <c r="I50" s="101">
        <v>64.8</v>
      </c>
      <c r="J50" s="101">
        <v>76.4</v>
      </c>
      <c r="K50" s="101">
        <v>87.9</v>
      </c>
      <c r="L50" s="101">
        <v>99.3</v>
      </c>
      <c r="M50" s="193">
        <v>110.8</v>
      </c>
      <c r="N50" s="197">
        <v>122.4</v>
      </c>
      <c r="O50" s="198">
        <v>145.6</v>
      </c>
    </row>
    <row r="51" ht="15.75" customHeight="1">
      <c r="B51" s="73"/>
      <c r="C51" s="74"/>
      <c r="D51" s="74"/>
      <c r="E51" s="94" t="s">
        <v>67</v>
      </c>
      <c r="F51" s="104">
        <v>15.3</v>
      </c>
      <c r="G51" s="104">
        <v>22.6</v>
      </c>
      <c r="H51" s="104">
        <v>29.9</v>
      </c>
      <c r="I51" s="104">
        <v>37.2</v>
      </c>
      <c r="J51" s="104">
        <v>44.5</v>
      </c>
      <c r="K51" s="104">
        <v>51.8</v>
      </c>
      <c r="L51" s="104">
        <v>59.1</v>
      </c>
      <c r="M51" s="199">
        <v>66.3</v>
      </c>
      <c r="N51" s="199">
        <v>73.6</v>
      </c>
      <c r="O51" s="200">
        <v>88.2</v>
      </c>
    </row>
    <row r="52" ht="15.75" customHeight="1">
      <c r="B52" s="89">
        <v>11.0</v>
      </c>
      <c r="C52" s="90">
        <f>C50+80</f>
        <v>770</v>
      </c>
      <c r="D52" s="90" t="s">
        <v>125</v>
      </c>
      <c r="E52" s="100" t="s">
        <v>66</v>
      </c>
      <c r="F52" s="92">
        <v>34.2</v>
      </c>
      <c r="G52" s="92">
        <v>46.2</v>
      </c>
      <c r="H52" s="92">
        <v>58.6</v>
      </c>
      <c r="I52" s="92">
        <v>71.3</v>
      </c>
      <c r="J52" s="92">
        <v>83.9</v>
      </c>
      <c r="K52" s="92">
        <v>96.6</v>
      </c>
      <c r="L52" s="189">
        <v>109.2</v>
      </c>
      <c r="M52" s="189">
        <v>121.8</v>
      </c>
      <c r="N52" s="201">
        <v>134.6</v>
      </c>
      <c r="O52" s="202">
        <v>160.1</v>
      </c>
    </row>
    <row r="53" ht="15.75" customHeight="1">
      <c r="B53" s="73"/>
      <c r="C53" s="74"/>
      <c r="D53" s="74"/>
      <c r="E53" s="94" t="s">
        <v>67</v>
      </c>
      <c r="F53" s="96">
        <v>16.9</v>
      </c>
      <c r="G53" s="96">
        <v>24.9</v>
      </c>
      <c r="H53" s="96">
        <v>32.9</v>
      </c>
      <c r="I53" s="96">
        <v>40.9</v>
      </c>
      <c r="J53" s="96">
        <v>48.9</v>
      </c>
      <c r="K53" s="96">
        <v>56.9</v>
      </c>
      <c r="L53" s="203">
        <v>65.0</v>
      </c>
      <c r="M53" s="203">
        <v>73.0</v>
      </c>
      <c r="N53" s="203">
        <v>81.0</v>
      </c>
      <c r="O53" s="204">
        <v>97.0</v>
      </c>
    </row>
    <row r="54" ht="15.75" customHeight="1">
      <c r="B54" s="89">
        <v>12.0</v>
      </c>
      <c r="C54" s="90">
        <f>C52+80</f>
        <v>850</v>
      </c>
      <c r="D54" s="90">
        <v>445.0</v>
      </c>
      <c r="E54" s="91" t="s">
        <v>66</v>
      </c>
      <c r="F54" s="101">
        <v>37.3</v>
      </c>
      <c r="G54" s="101">
        <v>50.1</v>
      </c>
      <c r="H54" s="101">
        <v>63.9</v>
      </c>
      <c r="I54" s="101">
        <v>77.7</v>
      </c>
      <c r="J54" s="101">
        <v>91.5</v>
      </c>
      <c r="K54" s="101">
        <v>105.4</v>
      </c>
      <c r="L54" s="193">
        <v>119.1</v>
      </c>
      <c r="M54" s="193">
        <v>132.9</v>
      </c>
      <c r="N54" s="197">
        <v>146.8</v>
      </c>
      <c r="O54" s="198">
        <v>174.6</v>
      </c>
    </row>
    <row r="55" ht="15.75" customHeight="1">
      <c r="B55" s="73"/>
      <c r="C55" s="74"/>
      <c r="D55" s="74"/>
      <c r="E55" s="94" t="s">
        <v>67</v>
      </c>
      <c r="F55" s="96">
        <v>18.4</v>
      </c>
      <c r="G55" s="96">
        <v>27.1</v>
      </c>
      <c r="H55" s="96">
        <v>35.9</v>
      </c>
      <c r="I55" s="96">
        <v>44.6</v>
      </c>
      <c r="J55" s="96">
        <v>53.4</v>
      </c>
      <c r="K55" s="96">
        <v>62.1</v>
      </c>
      <c r="L55" s="191">
        <v>70.9</v>
      </c>
      <c r="M55" s="191">
        <v>79.6</v>
      </c>
      <c r="N55" s="191">
        <v>88.4</v>
      </c>
      <c r="O55" s="192">
        <v>105.9</v>
      </c>
    </row>
    <row r="56" ht="15.75" customHeight="1">
      <c r="C56" s="7"/>
      <c r="D56" s="7"/>
    </row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0" customHeight="1"/>
    <row r="81" ht="15.0" customHeight="1"/>
    <row r="82" ht="15.0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0">
    <mergeCell ref="B1:E1"/>
    <mergeCell ref="M2:N2"/>
    <mergeCell ref="O2:T2"/>
    <mergeCell ref="G3:H3"/>
    <mergeCell ref="K3:L3"/>
    <mergeCell ref="M3:Q3"/>
    <mergeCell ref="B5:E5"/>
    <mergeCell ref="B6:E6"/>
    <mergeCell ref="F6:O6"/>
    <mergeCell ref="J7:N7"/>
    <mergeCell ref="B8:B9"/>
    <mergeCell ref="C8:C9"/>
    <mergeCell ref="D8:E8"/>
    <mergeCell ref="D9:E9"/>
    <mergeCell ref="B10:B11"/>
    <mergeCell ref="C10:C11"/>
    <mergeCell ref="D10:E10"/>
    <mergeCell ref="D11:E11"/>
    <mergeCell ref="C12:C13"/>
    <mergeCell ref="D12:E12"/>
    <mergeCell ref="D13:E13"/>
    <mergeCell ref="B12:B13"/>
    <mergeCell ref="B14:B15"/>
    <mergeCell ref="C14:C15"/>
    <mergeCell ref="B16:B17"/>
    <mergeCell ref="C16:C17"/>
    <mergeCell ref="B18:B19"/>
    <mergeCell ref="C18:C19"/>
    <mergeCell ref="D14:E14"/>
    <mergeCell ref="D15:E15"/>
    <mergeCell ref="D16:E16"/>
    <mergeCell ref="D17:E17"/>
    <mergeCell ref="D18:E18"/>
    <mergeCell ref="D19:E19"/>
    <mergeCell ref="D20:E20"/>
    <mergeCell ref="B26:B27"/>
    <mergeCell ref="B28:B29"/>
    <mergeCell ref="E33:O33"/>
    <mergeCell ref="B20:B21"/>
    <mergeCell ref="C20:C21"/>
    <mergeCell ref="B22:B23"/>
    <mergeCell ref="C22:C23"/>
    <mergeCell ref="B24:B25"/>
    <mergeCell ref="C24:C25"/>
    <mergeCell ref="C26:C27"/>
    <mergeCell ref="C28:C29"/>
    <mergeCell ref="C52:C53"/>
    <mergeCell ref="D52:D53"/>
    <mergeCell ref="B48:B49"/>
    <mergeCell ref="C48:C49"/>
    <mergeCell ref="D48:D49"/>
    <mergeCell ref="B50:B51"/>
    <mergeCell ref="C50:C51"/>
    <mergeCell ref="D50:D51"/>
    <mergeCell ref="B52:B53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B31:E31"/>
    <mergeCell ref="B32:E32"/>
    <mergeCell ref="B34:B35"/>
    <mergeCell ref="C34:C35"/>
    <mergeCell ref="D34:D35"/>
    <mergeCell ref="C40:C41"/>
    <mergeCell ref="D40:D41"/>
    <mergeCell ref="B36:B37"/>
    <mergeCell ref="C36:C37"/>
    <mergeCell ref="D36:D37"/>
    <mergeCell ref="B38:B39"/>
    <mergeCell ref="C38:C39"/>
    <mergeCell ref="D38:D39"/>
    <mergeCell ref="B40:B41"/>
    <mergeCell ref="C46:C47"/>
    <mergeCell ref="D46:D47"/>
    <mergeCell ref="B42:B43"/>
    <mergeCell ref="C42:C43"/>
    <mergeCell ref="D42:D43"/>
    <mergeCell ref="B44:B45"/>
    <mergeCell ref="C44:C45"/>
    <mergeCell ref="D44:D45"/>
    <mergeCell ref="B46:B47"/>
    <mergeCell ref="B54:B55"/>
    <mergeCell ref="C54:C55"/>
    <mergeCell ref="D54:D55"/>
  </mergeCells>
  <dataValidations>
    <dataValidation type="list" allowBlank="1" showErrorMessage="1" sqref="J7">
      <formula1>$Y$5:$Y$7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0"/>
  <cols>
    <col customWidth="1" min="1" max="1" width="4.29"/>
    <col customWidth="1" min="2" max="2" width="7.14"/>
    <col customWidth="1" min="3" max="3" width="11.43"/>
    <col customWidth="1" min="4" max="4" width="23.14"/>
    <col customWidth="1" min="5" max="5" width="10.71"/>
    <col customWidth="1" min="6" max="7" width="8.29"/>
    <col customWidth="1" min="8" max="9" width="8.71"/>
    <col customWidth="1" min="10" max="14" width="8.29"/>
    <col customWidth="1" min="15" max="48" width="8.71"/>
  </cols>
  <sheetData>
    <row r="1" ht="46.5" customHeight="1">
      <c r="B1" s="35"/>
      <c r="H1" s="36" t="s">
        <v>47</v>
      </c>
    </row>
    <row r="2">
      <c r="B2" s="34" t="s">
        <v>126</v>
      </c>
      <c r="C2" s="7"/>
      <c r="D2" s="7"/>
      <c r="E2" s="7"/>
      <c r="F2" s="7"/>
      <c r="G2" s="7"/>
      <c r="H2" s="7"/>
      <c r="I2" s="7"/>
      <c r="J2" s="7"/>
      <c r="K2" s="7"/>
      <c r="L2" s="39"/>
      <c r="M2" s="45"/>
      <c r="N2" s="45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</row>
    <row r="3" ht="27.75" customHeight="1">
      <c r="B3" s="41" t="s">
        <v>49</v>
      </c>
      <c r="C3" s="41"/>
      <c r="D3" s="42"/>
      <c r="E3" s="42"/>
      <c r="F3" s="7"/>
      <c r="G3" s="7"/>
      <c r="H3" s="43" t="s">
        <v>90</v>
      </c>
      <c r="I3" s="44"/>
      <c r="J3" s="205" t="s">
        <v>77</v>
      </c>
      <c r="K3" s="11"/>
      <c r="L3" s="11"/>
      <c r="M3" s="11"/>
      <c r="N3" s="44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</row>
    <row r="4">
      <c r="B4" s="159" t="s">
        <v>127</v>
      </c>
      <c r="C4" s="160"/>
      <c r="D4" s="160"/>
      <c r="E4" s="7"/>
      <c r="F4" s="7"/>
      <c r="G4" s="7"/>
      <c r="H4" s="7"/>
      <c r="I4" s="7"/>
      <c r="J4" s="7"/>
      <c r="K4" s="7"/>
      <c r="L4" s="7"/>
      <c r="M4" s="7"/>
      <c r="N4" s="7"/>
      <c r="X4" s="7"/>
      <c r="Y4" s="7"/>
      <c r="Z4" s="206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</row>
    <row r="5" ht="15.0" customHeight="1">
      <c r="B5" s="76" t="s">
        <v>56</v>
      </c>
      <c r="C5" s="5"/>
      <c r="D5" s="5"/>
      <c r="E5" s="120">
        <v>500.0</v>
      </c>
      <c r="F5" s="120">
        <v>750.0</v>
      </c>
      <c r="G5" s="120">
        <v>1000.0</v>
      </c>
      <c r="H5" s="120">
        <v>1250.0</v>
      </c>
      <c r="I5" s="120">
        <v>1500.0</v>
      </c>
      <c r="J5" s="120">
        <v>1750.0</v>
      </c>
      <c r="K5" s="120">
        <v>2000.0</v>
      </c>
      <c r="L5" s="120">
        <v>2250.0</v>
      </c>
      <c r="M5" s="120">
        <v>2500.0</v>
      </c>
      <c r="N5" s="147">
        <v>3000.0</v>
      </c>
      <c r="X5" s="7"/>
      <c r="Y5" s="7"/>
      <c r="Z5" s="206"/>
      <c r="AA5" s="207"/>
      <c r="AB5" s="207" t="s">
        <v>52</v>
      </c>
      <c r="AC5" s="207"/>
      <c r="AD5" s="207"/>
      <c r="AE5" s="207"/>
      <c r="AF5" s="207"/>
      <c r="AG5" s="207"/>
      <c r="AH5" s="207"/>
      <c r="AI5" s="207"/>
      <c r="AJ5" s="20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</row>
    <row r="6" ht="15.0" customHeight="1">
      <c r="B6" s="208" t="s">
        <v>120</v>
      </c>
      <c r="C6" s="87"/>
      <c r="D6" s="87"/>
      <c r="E6" s="209">
        <v>87.0</v>
      </c>
      <c r="F6" s="11"/>
      <c r="G6" s="11"/>
      <c r="H6" s="11"/>
      <c r="I6" s="11"/>
      <c r="J6" s="11"/>
      <c r="K6" s="11"/>
      <c r="L6" s="11"/>
      <c r="M6" s="11"/>
      <c r="N6" s="12"/>
      <c r="W6" s="7"/>
      <c r="X6" s="7"/>
      <c r="Y6" s="7"/>
      <c r="Z6" s="206"/>
      <c r="AA6" s="207"/>
      <c r="AB6" s="207" t="s">
        <v>55</v>
      </c>
      <c r="AC6" s="207"/>
      <c r="AD6" s="207"/>
      <c r="AE6" s="207"/>
      <c r="AF6" s="207"/>
      <c r="AG6" s="207"/>
      <c r="AH6" s="207"/>
      <c r="AI6" s="207"/>
      <c r="AJ6" s="20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</row>
    <row r="7" ht="26.25" customHeight="1">
      <c r="B7" s="54" t="s">
        <v>7</v>
      </c>
      <c r="C7" s="55" t="s">
        <v>57</v>
      </c>
      <c r="D7" s="210" t="s">
        <v>54</v>
      </c>
      <c r="E7" s="23"/>
      <c r="F7" s="23"/>
      <c r="G7" s="23"/>
      <c r="H7" s="211">
        <v>0.0</v>
      </c>
      <c r="I7" s="49" t="s">
        <v>52</v>
      </c>
      <c r="J7" s="27"/>
      <c r="K7" s="27"/>
      <c r="L7" s="27"/>
      <c r="M7" s="27"/>
      <c r="N7" s="116"/>
      <c r="W7" s="7"/>
      <c r="X7" s="7"/>
      <c r="Y7" s="7"/>
      <c r="Z7" s="206"/>
      <c r="AA7" s="207"/>
      <c r="AB7" s="207" t="s">
        <v>58</v>
      </c>
      <c r="AC7" s="207"/>
      <c r="AD7" s="207"/>
      <c r="AE7" s="207"/>
      <c r="AF7" s="207"/>
      <c r="AG7" s="207"/>
      <c r="AH7" s="207"/>
      <c r="AI7" s="207"/>
      <c r="AJ7" s="20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</row>
    <row r="8">
      <c r="B8" s="89">
        <v>2.0</v>
      </c>
      <c r="C8" s="61">
        <v>140.0</v>
      </c>
      <c r="D8" s="120" t="s">
        <v>59</v>
      </c>
      <c r="E8" s="64">
        <f t="shared" ref="E8:N8" si="1">ROUND(AA8-(AA8*$H$7),0)</f>
        <v>12234</v>
      </c>
      <c r="F8" s="64">
        <f t="shared" si="1"/>
        <v>14400</v>
      </c>
      <c r="G8" s="64">
        <f t="shared" si="1"/>
        <v>15241</v>
      </c>
      <c r="H8" s="64">
        <f t="shared" si="1"/>
        <v>16685</v>
      </c>
      <c r="I8" s="64">
        <f t="shared" si="1"/>
        <v>17122</v>
      </c>
      <c r="J8" s="64">
        <f t="shared" si="1"/>
        <v>18161</v>
      </c>
      <c r="K8" s="64">
        <f t="shared" si="1"/>
        <v>19655</v>
      </c>
      <c r="L8" s="64">
        <f t="shared" si="1"/>
        <v>23825</v>
      </c>
      <c r="M8" s="64">
        <f t="shared" si="1"/>
        <v>29039</v>
      </c>
      <c r="N8" s="65">
        <f t="shared" si="1"/>
        <v>34253</v>
      </c>
      <c r="X8" s="7"/>
      <c r="Y8" s="7"/>
      <c r="Z8" s="206"/>
      <c r="AA8" s="207">
        <v>12234.0</v>
      </c>
      <c r="AB8" s="207">
        <v>14400.0</v>
      </c>
      <c r="AC8" s="207">
        <v>15241.0</v>
      </c>
      <c r="AD8" s="207">
        <v>16685.0</v>
      </c>
      <c r="AE8" s="207">
        <v>17122.0</v>
      </c>
      <c r="AF8" s="207">
        <v>18161.0</v>
      </c>
      <c r="AG8" s="207">
        <v>19655.0</v>
      </c>
      <c r="AH8" s="207">
        <v>23825.0</v>
      </c>
      <c r="AI8" s="207">
        <v>29039.0</v>
      </c>
      <c r="AJ8" s="207">
        <v>34253.0</v>
      </c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</row>
    <row r="9">
      <c r="B9" s="67"/>
      <c r="C9" s="68"/>
      <c r="D9" s="122" t="str">
        <f>RIGHT($I$7,21)</f>
        <v>ΔТ=70⁰С (95/85/20) Вт</v>
      </c>
      <c r="E9" s="123">
        <f t="shared" ref="E9:N9" si="2">ROUND(IF($D9="ΔТ=70⁰С (95/85/20) Вт",AA9,(IF($D9="ΔТ=60⁰С (90/70/20) Вт",AA9*0.818,AA9*0.646))),0)</f>
        <v>235</v>
      </c>
      <c r="F9" s="123">
        <f t="shared" si="2"/>
        <v>340</v>
      </c>
      <c r="G9" s="123">
        <f t="shared" si="2"/>
        <v>460</v>
      </c>
      <c r="H9" s="123">
        <f t="shared" si="2"/>
        <v>570</v>
      </c>
      <c r="I9" s="123">
        <f t="shared" si="2"/>
        <v>687</v>
      </c>
      <c r="J9" s="123">
        <f t="shared" si="2"/>
        <v>797</v>
      </c>
      <c r="K9" s="123">
        <f t="shared" si="2"/>
        <v>921</v>
      </c>
      <c r="L9" s="123">
        <f t="shared" si="2"/>
        <v>1027</v>
      </c>
      <c r="M9" s="123">
        <f t="shared" si="2"/>
        <v>1151</v>
      </c>
      <c r="N9" s="124">
        <f t="shared" si="2"/>
        <v>1377</v>
      </c>
      <c r="X9" s="7"/>
      <c r="Y9" s="7"/>
      <c r="Z9" s="206"/>
      <c r="AA9" s="207">
        <v>235.0</v>
      </c>
      <c r="AB9" s="207">
        <v>340.0</v>
      </c>
      <c r="AC9" s="207">
        <v>460.0</v>
      </c>
      <c r="AD9" s="207">
        <v>570.0</v>
      </c>
      <c r="AE9" s="207">
        <v>687.0</v>
      </c>
      <c r="AF9" s="207">
        <v>797.0</v>
      </c>
      <c r="AG9" s="207">
        <v>921.0</v>
      </c>
      <c r="AH9" s="207">
        <v>1027.0</v>
      </c>
      <c r="AI9" s="207">
        <v>1151.0</v>
      </c>
      <c r="AJ9" s="207">
        <v>1377.0</v>
      </c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</row>
    <row r="10">
      <c r="B10" s="89">
        <v>3.0</v>
      </c>
      <c r="C10" s="61">
        <f>C8+80</f>
        <v>220</v>
      </c>
      <c r="D10" s="120" t="s">
        <v>59</v>
      </c>
      <c r="E10" s="64">
        <f t="shared" ref="E10:N10" si="3">ROUND(AA10-(AA10*$H$7),0)</f>
        <v>13975</v>
      </c>
      <c r="F10" s="64">
        <f t="shared" si="3"/>
        <v>17344</v>
      </c>
      <c r="G10" s="64">
        <f t="shared" si="3"/>
        <v>18609</v>
      </c>
      <c r="H10" s="64">
        <f t="shared" si="3"/>
        <v>20776</v>
      </c>
      <c r="I10" s="64">
        <f t="shared" si="3"/>
        <v>21436</v>
      </c>
      <c r="J10" s="64">
        <f t="shared" si="3"/>
        <v>22997</v>
      </c>
      <c r="K10" s="64">
        <f t="shared" si="3"/>
        <v>25233</v>
      </c>
      <c r="L10" s="64">
        <f t="shared" si="3"/>
        <v>30799</v>
      </c>
      <c r="M10" s="64">
        <f t="shared" si="3"/>
        <v>37756</v>
      </c>
      <c r="N10" s="65">
        <f t="shared" si="3"/>
        <v>44713</v>
      </c>
      <c r="X10" s="7"/>
      <c r="Y10" s="7"/>
      <c r="Z10" s="206"/>
      <c r="AA10" s="207">
        <v>13975.0</v>
      </c>
      <c r="AB10" s="207">
        <v>17344.0</v>
      </c>
      <c r="AC10" s="207">
        <v>18609.0</v>
      </c>
      <c r="AD10" s="207">
        <v>20776.0</v>
      </c>
      <c r="AE10" s="207">
        <v>21436.0</v>
      </c>
      <c r="AF10" s="207">
        <v>22997.0</v>
      </c>
      <c r="AG10" s="207">
        <v>25233.0</v>
      </c>
      <c r="AH10" s="207">
        <v>30799.0</v>
      </c>
      <c r="AI10" s="207">
        <v>37756.0</v>
      </c>
      <c r="AJ10" s="207">
        <v>44713.0</v>
      </c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</row>
    <row r="11">
      <c r="B11" s="73"/>
      <c r="C11" s="68"/>
      <c r="D11" s="122" t="str">
        <f>RIGHT($I$7,21)</f>
        <v>ΔТ=70⁰С (95/85/20) Вт</v>
      </c>
      <c r="E11" s="123">
        <f t="shared" ref="E11:N11" si="4">ROUND(IF($D11="ΔТ=70⁰С (95/85/20) Вт",AA11,(IF($D11="ΔТ=60⁰С (90/70/20) Вт",AA11*0.818,AA11*0.646))),0)</f>
        <v>352</v>
      </c>
      <c r="F11" s="123">
        <f t="shared" si="4"/>
        <v>511</v>
      </c>
      <c r="G11" s="123">
        <f t="shared" si="4"/>
        <v>692</v>
      </c>
      <c r="H11" s="123">
        <f t="shared" si="4"/>
        <v>857</v>
      </c>
      <c r="I11" s="123">
        <f t="shared" si="4"/>
        <v>1030</v>
      </c>
      <c r="J11" s="123">
        <f t="shared" si="4"/>
        <v>1195</v>
      </c>
      <c r="K11" s="123">
        <f t="shared" si="4"/>
        <v>1379</v>
      </c>
      <c r="L11" s="123">
        <f t="shared" si="4"/>
        <v>1540</v>
      </c>
      <c r="M11" s="123">
        <f t="shared" si="4"/>
        <v>1725</v>
      </c>
      <c r="N11" s="124">
        <f t="shared" si="4"/>
        <v>2066</v>
      </c>
      <c r="X11" s="7"/>
      <c r="Y11" s="7"/>
      <c r="Z11" s="206"/>
      <c r="AA11" s="207">
        <v>352.0</v>
      </c>
      <c r="AB11" s="207">
        <v>511.0</v>
      </c>
      <c r="AC11" s="207">
        <v>692.0</v>
      </c>
      <c r="AD11" s="207">
        <v>857.0</v>
      </c>
      <c r="AE11" s="207">
        <v>1030.0</v>
      </c>
      <c r="AF11" s="207">
        <v>1195.0</v>
      </c>
      <c r="AG11" s="207">
        <v>1379.0</v>
      </c>
      <c r="AH11" s="207">
        <v>1540.0</v>
      </c>
      <c r="AI11" s="207">
        <v>1725.0</v>
      </c>
      <c r="AJ11" s="207">
        <v>2066.0</v>
      </c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</row>
    <row r="12">
      <c r="B12" s="98">
        <v>4.0</v>
      </c>
      <c r="C12" s="61">
        <f>C10+80</f>
        <v>300</v>
      </c>
      <c r="D12" s="120" t="s">
        <v>59</v>
      </c>
      <c r="E12" s="64">
        <f t="shared" ref="E12:N12" si="5">ROUND(AA12-(AA12*$H$7),0)</f>
        <v>15720</v>
      </c>
      <c r="F12" s="64">
        <f t="shared" si="5"/>
        <v>20295</v>
      </c>
      <c r="G12" s="64">
        <f t="shared" si="5"/>
        <v>21984</v>
      </c>
      <c r="H12" s="64">
        <f t="shared" si="5"/>
        <v>24875</v>
      </c>
      <c r="I12" s="64">
        <f t="shared" si="5"/>
        <v>25760</v>
      </c>
      <c r="J12" s="64">
        <f t="shared" si="5"/>
        <v>27842</v>
      </c>
      <c r="K12" s="64">
        <f t="shared" si="5"/>
        <v>30824</v>
      </c>
      <c r="L12" s="64">
        <f t="shared" si="5"/>
        <v>37787</v>
      </c>
      <c r="M12" s="64">
        <f t="shared" si="5"/>
        <v>46491</v>
      </c>
      <c r="N12" s="65">
        <f t="shared" si="5"/>
        <v>55195</v>
      </c>
      <c r="X12" s="7"/>
      <c r="Y12" s="7"/>
      <c r="Z12" s="206"/>
      <c r="AA12" s="207">
        <v>15720.0</v>
      </c>
      <c r="AB12" s="207">
        <v>20295.0</v>
      </c>
      <c r="AC12" s="207">
        <v>21984.0</v>
      </c>
      <c r="AD12" s="207">
        <v>24875.0</v>
      </c>
      <c r="AE12" s="207">
        <v>25760.0</v>
      </c>
      <c r="AF12" s="207">
        <v>27842.0</v>
      </c>
      <c r="AG12" s="207">
        <v>30824.0</v>
      </c>
      <c r="AH12" s="207">
        <v>37787.0</v>
      </c>
      <c r="AI12" s="207">
        <v>46491.0</v>
      </c>
      <c r="AJ12" s="207">
        <v>55195.0</v>
      </c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</row>
    <row r="13">
      <c r="B13" s="67"/>
      <c r="C13" s="68"/>
      <c r="D13" s="122" t="str">
        <f>RIGHT($I$7,21)</f>
        <v>ΔТ=70⁰С (95/85/20) Вт</v>
      </c>
      <c r="E13" s="123">
        <f t="shared" ref="E13:N13" si="6">ROUND(IF($D13="ΔТ=70⁰С (95/85/20) Вт",AA13,(IF($D13="ΔТ=60⁰С (90/70/20) Вт",AA13*0.818,AA13*0.646))),0)</f>
        <v>468</v>
      </c>
      <c r="F13" s="123">
        <f t="shared" si="6"/>
        <v>684</v>
      </c>
      <c r="G13" s="123">
        <f t="shared" si="6"/>
        <v>921</v>
      </c>
      <c r="H13" s="123">
        <f t="shared" si="6"/>
        <v>1142</v>
      </c>
      <c r="I13" s="123">
        <f t="shared" si="6"/>
        <v>1371</v>
      </c>
      <c r="J13" s="123">
        <f t="shared" si="6"/>
        <v>1594</v>
      </c>
      <c r="K13" s="123">
        <f t="shared" si="6"/>
        <v>1839</v>
      </c>
      <c r="L13" s="123">
        <f t="shared" si="6"/>
        <v>2052</v>
      </c>
      <c r="M13" s="123">
        <f t="shared" si="6"/>
        <v>2297</v>
      </c>
      <c r="N13" s="124">
        <f t="shared" si="6"/>
        <v>2753</v>
      </c>
      <c r="X13" s="7"/>
      <c r="Y13" s="7"/>
      <c r="Z13" s="206"/>
      <c r="AA13" s="207">
        <v>468.0</v>
      </c>
      <c r="AB13" s="207">
        <v>684.0</v>
      </c>
      <c r="AC13" s="207">
        <v>921.0</v>
      </c>
      <c r="AD13" s="207">
        <v>1142.0</v>
      </c>
      <c r="AE13" s="207">
        <v>1371.0</v>
      </c>
      <c r="AF13" s="207">
        <v>1594.0</v>
      </c>
      <c r="AG13" s="207">
        <v>1839.0</v>
      </c>
      <c r="AH13" s="207">
        <v>2052.0</v>
      </c>
      <c r="AI13" s="207">
        <v>2297.0</v>
      </c>
      <c r="AJ13" s="207">
        <v>2753.0</v>
      </c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</row>
    <row r="14">
      <c r="B14" s="89">
        <v>5.0</v>
      </c>
      <c r="C14" s="61">
        <f>C12+80</f>
        <v>380</v>
      </c>
      <c r="D14" s="120" t="s">
        <v>59</v>
      </c>
      <c r="E14" s="64">
        <f t="shared" ref="E14:N14" si="7">ROUND(AA14-(AA14*$H$7),0)</f>
        <v>17468</v>
      </c>
      <c r="F14" s="64">
        <f t="shared" si="7"/>
        <v>23253</v>
      </c>
      <c r="G14" s="64">
        <f t="shared" si="7"/>
        <v>25366</v>
      </c>
      <c r="H14" s="64">
        <f t="shared" si="7"/>
        <v>28982</v>
      </c>
      <c r="I14" s="64">
        <f t="shared" si="7"/>
        <v>30092</v>
      </c>
      <c r="J14" s="64">
        <f t="shared" si="7"/>
        <v>32698</v>
      </c>
      <c r="K14" s="64">
        <f t="shared" si="7"/>
        <v>36426</v>
      </c>
      <c r="L14" s="64">
        <f t="shared" si="7"/>
        <v>44790</v>
      </c>
      <c r="M14" s="64">
        <f t="shared" si="7"/>
        <v>55244</v>
      </c>
      <c r="N14" s="65">
        <f t="shared" si="7"/>
        <v>65699</v>
      </c>
      <c r="X14" s="7"/>
      <c r="Y14" s="7"/>
      <c r="Z14" s="206"/>
      <c r="AA14" s="207">
        <v>17468.0</v>
      </c>
      <c r="AB14" s="207">
        <v>23253.0</v>
      </c>
      <c r="AC14" s="207">
        <v>25366.0</v>
      </c>
      <c r="AD14" s="207">
        <v>28982.0</v>
      </c>
      <c r="AE14" s="207">
        <v>30092.0</v>
      </c>
      <c r="AF14" s="207">
        <v>32698.0</v>
      </c>
      <c r="AG14" s="207">
        <v>36426.0</v>
      </c>
      <c r="AH14" s="207">
        <v>44790.0</v>
      </c>
      <c r="AI14" s="207">
        <v>55244.0</v>
      </c>
      <c r="AJ14" s="207">
        <v>65699.0</v>
      </c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</row>
    <row r="15">
      <c r="B15" s="73"/>
      <c r="C15" s="68"/>
      <c r="D15" s="122" t="str">
        <f>RIGHT($I$7,21)</f>
        <v>ΔТ=70⁰С (95/85/20) Вт</v>
      </c>
      <c r="E15" s="123">
        <f t="shared" ref="E15:N15" si="8">ROUND(IF($D15="ΔТ=70⁰С (95/85/20) Вт",AA15,(IF($D15="ΔТ=60⁰С (90/70/20) Вт",AA15*0.818,AA15*0.646))),0)</f>
        <v>584</v>
      </c>
      <c r="F15" s="123">
        <f t="shared" si="8"/>
        <v>853</v>
      </c>
      <c r="G15" s="123">
        <f t="shared" si="8"/>
        <v>1150</v>
      </c>
      <c r="H15" s="123">
        <f t="shared" si="8"/>
        <v>1429</v>
      </c>
      <c r="I15" s="123">
        <f t="shared" si="8"/>
        <v>1713</v>
      </c>
      <c r="J15" s="123">
        <f t="shared" si="8"/>
        <v>1991</v>
      </c>
      <c r="K15" s="123">
        <f t="shared" si="8"/>
        <v>2298</v>
      </c>
      <c r="L15" s="123">
        <f t="shared" si="8"/>
        <v>2564</v>
      </c>
      <c r="M15" s="123">
        <f t="shared" si="8"/>
        <v>2869</v>
      </c>
      <c r="N15" s="124">
        <f t="shared" si="8"/>
        <v>3442</v>
      </c>
      <c r="X15" s="7"/>
      <c r="Y15" s="7"/>
      <c r="Z15" s="206"/>
      <c r="AA15" s="207">
        <v>584.0</v>
      </c>
      <c r="AB15" s="207">
        <v>853.0</v>
      </c>
      <c r="AC15" s="207">
        <v>1150.0</v>
      </c>
      <c r="AD15" s="207">
        <v>1429.0</v>
      </c>
      <c r="AE15" s="207">
        <v>1713.0</v>
      </c>
      <c r="AF15" s="207">
        <v>1991.0</v>
      </c>
      <c r="AG15" s="207">
        <v>2298.0</v>
      </c>
      <c r="AH15" s="207">
        <v>2564.0</v>
      </c>
      <c r="AI15" s="207">
        <v>2869.0</v>
      </c>
      <c r="AJ15" s="207">
        <v>3442.0</v>
      </c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</row>
    <row r="16">
      <c r="B16" s="98">
        <v>6.0</v>
      </c>
      <c r="C16" s="61">
        <f>C14+80</f>
        <v>460</v>
      </c>
      <c r="D16" s="120" t="s">
        <v>59</v>
      </c>
      <c r="E16" s="64">
        <f t="shared" ref="E16:N16" si="9">ROUND(AA16-(AA16*$H$7),0)</f>
        <v>19221</v>
      </c>
      <c r="F16" s="64">
        <f t="shared" si="9"/>
        <v>26216</v>
      </c>
      <c r="G16" s="64">
        <f t="shared" si="9"/>
        <v>28755</v>
      </c>
      <c r="H16" s="64">
        <f t="shared" si="9"/>
        <v>33098</v>
      </c>
      <c r="I16" s="64">
        <f t="shared" si="9"/>
        <v>34431</v>
      </c>
      <c r="J16" s="64">
        <f t="shared" si="9"/>
        <v>37566</v>
      </c>
      <c r="K16" s="64">
        <f t="shared" si="9"/>
        <v>42040</v>
      </c>
      <c r="L16" s="64">
        <f t="shared" si="9"/>
        <v>51807</v>
      </c>
      <c r="M16" s="64">
        <f t="shared" si="9"/>
        <v>64016</v>
      </c>
      <c r="N16" s="65">
        <f t="shared" si="9"/>
        <v>76225</v>
      </c>
      <c r="X16" s="7"/>
      <c r="Y16" s="7"/>
      <c r="Z16" s="206"/>
      <c r="AA16" s="207">
        <v>19221.0</v>
      </c>
      <c r="AB16" s="207">
        <v>26216.0</v>
      </c>
      <c r="AC16" s="207">
        <v>28755.0</v>
      </c>
      <c r="AD16" s="207">
        <v>33098.0</v>
      </c>
      <c r="AE16" s="207">
        <v>34431.0</v>
      </c>
      <c r="AF16" s="207">
        <v>37566.0</v>
      </c>
      <c r="AG16" s="207">
        <v>42040.0</v>
      </c>
      <c r="AH16" s="207">
        <v>51807.0</v>
      </c>
      <c r="AI16" s="207">
        <v>64016.0</v>
      </c>
      <c r="AJ16" s="207">
        <v>76225.0</v>
      </c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</row>
    <row r="17">
      <c r="B17" s="67"/>
      <c r="C17" s="68"/>
      <c r="D17" s="122" t="str">
        <f>RIGHT($I$7,21)</f>
        <v>ΔТ=70⁰С (95/85/20) Вт</v>
      </c>
      <c r="E17" s="123">
        <f t="shared" ref="E17:N17" si="10">ROUND(IF($D17="ΔТ=70⁰С (95/85/20) Вт",AA17,(IF($D17="ΔТ=60⁰С (90/70/20) Вт",AA17*0.818,AA17*0.646))),0)</f>
        <v>701</v>
      </c>
      <c r="F17" s="123">
        <f t="shared" si="10"/>
        <v>1023</v>
      </c>
      <c r="G17" s="123">
        <f t="shared" si="10"/>
        <v>1379</v>
      </c>
      <c r="H17" s="123">
        <f t="shared" si="10"/>
        <v>1713</v>
      </c>
      <c r="I17" s="123">
        <f t="shared" si="10"/>
        <v>2057</v>
      </c>
      <c r="J17" s="123">
        <f t="shared" si="10"/>
        <v>2388</v>
      </c>
      <c r="K17" s="123">
        <f t="shared" si="10"/>
        <v>2753</v>
      </c>
      <c r="L17" s="212">
        <f t="shared" si="10"/>
        <v>3078</v>
      </c>
      <c r="M17" s="212">
        <f t="shared" si="10"/>
        <v>3445</v>
      </c>
      <c r="N17" s="124">
        <f t="shared" si="10"/>
        <v>4124</v>
      </c>
      <c r="X17" s="7"/>
      <c r="Y17" s="7"/>
      <c r="Z17" s="206"/>
      <c r="AA17" s="207">
        <v>701.0</v>
      </c>
      <c r="AB17" s="207">
        <v>1023.0</v>
      </c>
      <c r="AC17" s="207">
        <v>1379.0</v>
      </c>
      <c r="AD17" s="207">
        <v>1713.0</v>
      </c>
      <c r="AE17" s="207">
        <v>2057.0</v>
      </c>
      <c r="AF17" s="207">
        <v>2388.0</v>
      </c>
      <c r="AG17" s="207">
        <v>2753.0</v>
      </c>
      <c r="AH17" s="207">
        <v>3078.0</v>
      </c>
      <c r="AI17" s="207">
        <v>3445.0</v>
      </c>
      <c r="AJ17" s="207">
        <v>4124.0</v>
      </c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</row>
    <row r="18">
      <c r="B18" s="89">
        <v>7.0</v>
      </c>
      <c r="C18" s="61">
        <f>C16+80</f>
        <v>540</v>
      </c>
      <c r="D18" s="120" t="s">
        <v>59</v>
      </c>
      <c r="E18" s="64">
        <f t="shared" ref="E18:L18" si="11">ROUND(AA18-(AA18*$H$7),0)</f>
        <v>20976</v>
      </c>
      <c r="F18" s="64">
        <f t="shared" si="11"/>
        <v>29186</v>
      </c>
      <c r="G18" s="64">
        <f t="shared" si="11"/>
        <v>32152</v>
      </c>
      <c r="H18" s="64">
        <f t="shared" si="11"/>
        <v>37223</v>
      </c>
      <c r="I18" s="64">
        <f t="shared" si="11"/>
        <v>38782</v>
      </c>
      <c r="J18" s="64">
        <f t="shared" si="11"/>
        <v>42442</v>
      </c>
      <c r="K18" s="64">
        <f t="shared" si="11"/>
        <v>47665</v>
      </c>
      <c r="L18" s="213">
        <f t="shared" si="11"/>
        <v>58839</v>
      </c>
      <c r="M18" s="214"/>
      <c r="N18" s="178"/>
      <c r="X18" s="7"/>
      <c r="Y18" s="7"/>
      <c r="Z18" s="206"/>
      <c r="AA18" s="207">
        <v>20976.0</v>
      </c>
      <c r="AB18" s="207">
        <v>29186.0</v>
      </c>
      <c r="AC18" s="207">
        <v>32152.0</v>
      </c>
      <c r="AD18" s="207">
        <v>37223.0</v>
      </c>
      <c r="AE18" s="207">
        <v>38782.0</v>
      </c>
      <c r="AF18" s="207">
        <v>42442.0</v>
      </c>
      <c r="AG18" s="207">
        <v>47665.0</v>
      </c>
      <c r="AH18" s="207">
        <v>58839.0</v>
      </c>
      <c r="AI18" s="207"/>
      <c r="AJ18" s="20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</row>
    <row r="19">
      <c r="B19" s="73"/>
      <c r="C19" s="74"/>
      <c r="D19" s="122" t="str">
        <f>RIGHT($I$7,21)</f>
        <v>ΔТ=70⁰С (95/85/20) Вт</v>
      </c>
      <c r="E19" s="123">
        <f t="shared" ref="E19:L19" si="12">ROUND(IF($D19="ΔТ=70⁰С (95/85/20) Вт",AA19,(IF($D19="ΔТ=60⁰С (90/70/20) Вт",AA19*0.818,AA19*0.646))),0)</f>
        <v>819</v>
      </c>
      <c r="F19" s="123">
        <f t="shared" si="12"/>
        <v>1193</v>
      </c>
      <c r="G19" s="123">
        <f t="shared" si="12"/>
        <v>1609</v>
      </c>
      <c r="H19" s="123">
        <f t="shared" si="12"/>
        <v>1996</v>
      </c>
      <c r="I19" s="123">
        <f t="shared" si="12"/>
        <v>2397</v>
      </c>
      <c r="J19" s="123">
        <f t="shared" si="12"/>
        <v>2784</v>
      </c>
      <c r="K19" s="123">
        <f t="shared" si="12"/>
        <v>3214</v>
      </c>
      <c r="L19" s="123">
        <f t="shared" si="12"/>
        <v>3591</v>
      </c>
      <c r="M19" s="215"/>
      <c r="N19" s="180"/>
      <c r="W19" s="7"/>
      <c r="X19" s="7"/>
      <c r="Y19" s="7"/>
      <c r="Z19" s="206"/>
      <c r="AA19" s="207">
        <v>819.0</v>
      </c>
      <c r="AB19" s="207">
        <v>1193.0</v>
      </c>
      <c r="AC19" s="207">
        <v>1609.0</v>
      </c>
      <c r="AD19" s="207">
        <v>1996.0</v>
      </c>
      <c r="AE19" s="207">
        <v>2397.0</v>
      </c>
      <c r="AF19" s="207">
        <v>2784.0</v>
      </c>
      <c r="AG19" s="207">
        <v>3214.0</v>
      </c>
      <c r="AH19" s="207">
        <v>3591.0</v>
      </c>
      <c r="AI19" s="207"/>
      <c r="AJ19" s="20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</row>
    <row r="20">
      <c r="B20" s="98">
        <v>8.0</v>
      </c>
      <c r="C20" s="126">
        <f>C18+80</f>
        <v>620</v>
      </c>
      <c r="D20" s="120" t="s">
        <v>59</v>
      </c>
      <c r="E20" s="64">
        <f t="shared" ref="E20:L20" si="13">ROUND(AA20-(AA20*$H$7),0)</f>
        <v>22736</v>
      </c>
      <c r="F20" s="64">
        <f t="shared" si="13"/>
        <v>32161</v>
      </c>
      <c r="G20" s="64">
        <f t="shared" si="13"/>
        <v>35555</v>
      </c>
      <c r="H20" s="64">
        <f t="shared" si="13"/>
        <v>41358</v>
      </c>
      <c r="I20" s="64">
        <f t="shared" si="13"/>
        <v>43139</v>
      </c>
      <c r="J20" s="64">
        <f t="shared" si="13"/>
        <v>47324</v>
      </c>
      <c r="K20" s="64">
        <f t="shared" si="13"/>
        <v>53304</v>
      </c>
      <c r="L20" s="216">
        <f t="shared" si="13"/>
        <v>65888</v>
      </c>
      <c r="M20" s="214"/>
      <c r="N20" s="185"/>
      <c r="W20" s="7"/>
      <c r="X20" s="7"/>
      <c r="Y20" s="7"/>
      <c r="Z20" s="206"/>
      <c r="AA20" s="207">
        <v>22736.0</v>
      </c>
      <c r="AB20" s="207">
        <v>32161.0</v>
      </c>
      <c r="AC20" s="207">
        <v>35555.0</v>
      </c>
      <c r="AD20" s="207">
        <v>41358.0</v>
      </c>
      <c r="AE20" s="207">
        <v>43139.0</v>
      </c>
      <c r="AF20" s="207">
        <v>47324.0</v>
      </c>
      <c r="AG20" s="207">
        <v>53304.0</v>
      </c>
      <c r="AH20" s="207">
        <v>65888.0</v>
      </c>
      <c r="AI20" s="207"/>
      <c r="AJ20" s="20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</row>
    <row r="21" ht="15.75" customHeight="1">
      <c r="B21" s="67"/>
      <c r="C21" s="68"/>
      <c r="D21" s="122" t="str">
        <f>RIGHT($I$7,21)</f>
        <v>ΔТ=70⁰С (95/85/20) Вт</v>
      </c>
      <c r="E21" s="123">
        <f t="shared" ref="E21:L21" si="14">ROUND(IF($D21="ΔТ=70⁰С (95/85/20) Вт",AA21,(IF($D21="ΔТ=60⁰С (90/70/20) Вт",AA21*0.818,AA21*0.646))),0)</f>
        <v>936</v>
      </c>
      <c r="F21" s="123">
        <f t="shared" si="14"/>
        <v>1365</v>
      </c>
      <c r="G21" s="123">
        <f t="shared" si="14"/>
        <v>1838</v>
      </c>
      <c r="H21" s="123">
        <f t="shared" si="14"/>
        <v>2282</v>
      </c>
      <c r="I21" s="123">
        <f t="shared" si="14"/>
        <v>2740</v>
      </c>
      <c r="J21" s="123">
        <f t="shared" si="14"/>
        <v>3183</v>
      </c>
      <c r="K21" s="123">
        <f t="shared" si="14"/>
        <v>3673</v>
      </c>
      <c r="L21" s="123">
        <f t="shared" si="14"/>
        <v>4105</v>
      </c>
      <c r="M21" s="215"/>
      <c r="N21" s="187"/>
      <c r="W21" s="7"/>
      <c r="X21" s="7"/>
      <c r="Y21" s="7"/>
      <c r="Z21" s="206"/>
      <c r="AA21" s="207">
        <v>936.0</v>
      </c>
      <c r="AB21" s="207">
        <v>1365.0</v>
      </c>
      <c r="AC21" s="207">
        <v>1838.0</v>
      </c>
      <c r="AD21" s="207">
        <v>2282.0</v>
      </c>
      <c r="AE21" s="207">
        <v>2740.0</v>
      </c>
      <c r="AF21" s="207">
        <v>3183.0</v>
      </c>
      <c r="AG21" s="207">
        <v>3673.0</v>
      </c>
      <c r="AH21" s="207">
        <v>4105.0</v>
      </c>
      <c r="AI21" s="207"/>
      <c r="AJ21" s="20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</row>
    <row r="22" ht="15.75" customHeight="1">
      <c r="B22" s="89">
        <v>9.0</v>
      </c>
      <c r="C22" s="61">
        <f>C20+80</f>
        <v>700</v>
      </c>
      <c r="D22" s="120" t="s">
        <v>59</v>
      </c>
      <c r="E22" s="64">
        <f t="shared" ref="E22:K22" si="15">ROUND(AA22-(AA22*$H$7),0)</f>
        <v>24498</v>
      </c>
      <c r="F22" s="64">
        <f t="shared" si="15"/>
        <v>35143</v>
      </c>
      <c r="G22" s="64">
        <f t="shared" si="15"/>
        <v>38965</v>
      </c>
      <c r="H22" s="64">
        <f t="shared" si="15"/>
        <v>45500</v>
      </c>
      <c r="I22" s="64">
        <f t="shared" si="15"/>
        <v>47508</v>
      </c>
      <c r="J22" s="64">
        <f t="shared" si="15"/>
        <v>52221</v>
      </c>
      <c r="K22" s="64">
        <f t="shared" si="15"/>
        <v>58953</v>
      </c>
      <c r="L22" s="177"/>
      <c r="M22" s="184"/>
      <c r="N22" s="178"/>
      <c r="W22" s="7"/>
      <c r="X22" s="7"/>
      <c r="Y22" s="7"/>
      <c r="Z22" s="206"/>
      <c r="AA22" s="207">
        <v>24498.0</v>
      </c>
      <c r="AB22" s="207">
        <v>35143.0</v>
      </c>
      <c r="AC22" s="207">
        <v>38965.0</v>
      </c>
      <c r="AD22" s="207">
        <v>45500.0</v>
      </c>
      <c r="AE22" s="207">
        <v>47508.0</v>
      </c>
      <c r="AF22" s="207">
        <v>52221.0</v>
      </c>
      <c r="AG22" s="207">
        <v>58953.0</v>
      </c>
      <c r="AH22" s="207"/>
      <c r="AI22" s="207"/>
      <c r="AJ22" s="20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</row>
    <row r="23" ht="15.75" customHeight="1">
      <c r="B23" s="73"/>
      <c r="C23" s="74"/>
      <c r="D23" s="122" t="str">
        <f>RIGHT($I$7,21)</f>
        <v>ΔТ=70⁰С (95/85/20) Вт</v>
      </c>
      <c r="E23" s="123">
        <f t="shared" ref="E23:K23" si="16">ROUND(IF($D23="ΔТ=70⁰С (95/85/20) Вт",AA23,(IF($D23="ΔТ=60⁰С (90/70/20) Вт",AA23*0.818,AA23*0.646))),0)</f>
        <v>1053</v>
      </c>
      <c r="F23" s="123">
        <f t="shared" si="16"/>
        <v>1531</v>
      </c>
      <c r="G23" s="123">
        <f t="shared" si="16"/>
        <v>2067</v>
      </c>
      <c r="H23" s="123">
        <f t="shared" si="16"/>
        <v>2568</v>
      </c>
      <c r="I23" s="123">
        <f t="shared" si="16"/>
        <v>3083</v>
      </c>
      <c r="J23" s="123">
        <f t="shared" si="16"/>
        <v>3581</v>
      </c>
      <c r="K23" s="123">
        <f t="shared" si="16"/>
        <v>4132</v>
      </c>
      <c r="L23" s="179"/>
      <c r="M23" s="179"/>
      <c r="N23" s="180"/>
      <c r="W23" s="7"/>
      <c r="X23" s="7"/>
      <c r="Y23" s="7"/>
      <c r="Z23" s="206"/>
      <c r="AA23" s="207">
        <v>1053.0</v>
      </c>
      <c r="AB23" s="207">
        <v>1531.0</v>
      </c>
      <c r="AC23" s="207">
        <v>2067.0</v>
      </c>
      <c r="AD23" s="207">
        <v>2568.0</v>
      </c>
      <c r="AE23" s="207">
        <v>3083.0</v>
      </c>
      <c r="AF23" s="207">
        <v>3581.0</v>
      </c>
      <c r="AG23" s="207">
        <v>4132.0</v>
      </c>
      <c r="AH23" s="207"/>
      <c r="AI23" s="207"/>
      <c r="AJ23" s="20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</row>
    <row r="24" ht="15.75" customHeight="1">
      <c r="B24" s="98">
        <v>10.0</v>
      </c>
      <c r="C24" s="126">
        <f>C22+80</f>
        <v>780</v>
      </c>
      <c r="D24" s="120" t="s">
        <v>59</v>
      </c>
      <c r="E24" s="64">
        <f t="shared" ref="E24:K24" si="17">ROUND(AA24-(AA24*$H$7),0)</f>
        <v>26265</v>
      </c>
      <c r="F24" s="64">
        <f t="shared" si="17"/>
        <v>38131</v>
      </c>
      <c r="G24" s="64">
        <f t="shared" si="17"/>
        <v>42385</v>
      </c>
      <c r="H24" s="64">
        <f t="shared" si="17"/>
        <v>49654</v>
      </c>
      <c r="I24" s="64">
        <f t="shared" si="17"/>
        <v>51884</v>
      </c>
      <c r="J24" s="64">
        <f t="shared" si="17"/>
        <v>57127</v>
      </c>
      <c r="K24" s="64">
        <f t="shared" si="17"/>
        <v>64618</v>
      </c>
      <c r="L24" s="184"/>
      <c r="M24" s="184"/>
      <c r="N24" s="185"/>
      <c r="W24" s="7"/>
      <c r="X24" s="7"/>
      <c r="Y24" s="7"/>
      <c r="Z24" s="206"/>
      <c r="AA24" s="207">
        <v>26265.0</v>
      </c>
      <c r="AB24" s="207">
        <v>38131.0</v>
      </c>
      <c r="AC24" s="207">
        <v>42385.0</v>
      </c>
      <c r="AD24" s="207">
        <v>49654.0</v>
      </c>
      <c r="AE24" s="207">
        <v>51884.0</v>
      </c>
      <c r="AF24" s="207">
        <v>57127.0</v>
      </c>
      <c r="AG24" s="207">
        <v>64618.0</v>
      </c>
      <c r="AH24" s="207"/>
      <c r="AI24" s="207"/>
      <c r="AJ24" s="20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</row>
    <row r="25" ht="15.75" customHeight="1">
      <c r="B25" s="67"/>
      <c r="C25" s="68"/>
      <c r="D25" s="122" t="str">
        <f>RIGHT($I$7,21)</f>
        <v>ΔТ=70⁰С (95/85/20) Вт</v>
      </c>
      <c r="E25" s="123">
        <f t="shared" ref="E25:K25" si="18">ROUND(IF($D25="ΔТ=70⁰С (95/85/20) Вт",AA25,(IF($D25="ΔТ=60⁰С (90/70/20) Вт",AA25*0.818,AA25*0.646))),0)</f>
        <v>1171</v>
      </c>
      <c r="F25" s="123">
        <f t="shared" si="18"/>
        <v>1704</v>
      </c>
      <c r="G25" s="123">
        <f t="shared" si="18"/>
        <v>2298</v>
      </c>
      <c r="H25" s="123">
        <f t="shared" si="18"/>
        <v>2853</v>
      </c>
      <c r="I25" s="123">
        <f t="shared" si="18"/>
        <v>3425</v>
      </c>
      <c r="J25" s="123">
        <f t="shared" si="18"/>
        <v>3979</v>
      </c>
      <c r="K25" s="123">
        <f t="shared" si="18"/>
        <v>4591</v>
      </c>
      <c r="L25" s="186"/>
      <c r="M25" s="186"/>
      <c r="N25" s="187"/>
      <c r="W25" s="7"/>
      <c r="X25" s="7"/>
      <c r="Y25" s="7"/>
      <c r="Z25" s="206"/>
      <c r="AA25" s="207">
        <v>1171.0</v>
      </c>
      <c r="AB25" s="207">
        <v>1704.0</v>
      </c>
      <c r="AC25" s="207">
        <v>2298.0</v>
      </c>
      <c r="AD25" s="207">
        <v>2853.0</v>
      </c>
      <c r="AE25" s="207">
        <v>3425.0</v>
      </c>
      <c r="AF25" s="207">
        <v>3979.0</v>
      </c>
      <c r="AG25" s="207">
        <v>4591.0</v>
      </c>
      <c r="AH25" s="207"/>
      <c r="AI25" s="207"/>
      <c r="AJ25" s="20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</row>
    <row r="26" ht="15.75" customHeight="1">
      <c r="B26" s="89">
        <v>11.0</v>
      </c>
      <c r="C26" s="61">
        <f>C24+80</f>
        <v>860</v>
      </c>
      <c r="D26" s="120" t="s">
        <v>59</v>
      </c>
      <c r="E26" s="64">
        <f t="shared" ref="E26:J26" si="19">ROUND(AA26-(AA26*$H$7),0)</f>
        <v>28033</v>
      </c>
      <c r="F26" s="64">
        <f t="shared" si="19"/>
        <v>41126</v>
      </c>
      <c r="G26" s="64">
        <f t="shared" si="19"/>
        <v>45809</v>
      </c>
      <c r="H26" s="64">
        <f t="shared" si="19"/>
        <v>53813</v>
      </c>
      <c r="I26" s="64">
        <f t="shared" si="19"/>
        <v>56270</v>
      </c>
      <c r="J26" s="64">
        <f t="shared" si="19"/>
        <v>62044</v>
      </c>
      <c r="K26" s="177"/>
      <c r="L26" s="177"/>
      <c r="M26" s="177"/>
      <c r="N26" s="178"/>
      <c r="W26" s="7"/>
      <c r="X26" s="7"/>
      <c r="Y26" s="7"/>
      <c r="Z26" s="206"/>
      <c r="AA26" s="207">
        <v>28033.0</v>
      </c>
      <c r="AB26" s="207">
        <v>41126.0</v>
      </c>
      <c r="AC26" s="207">
        <v>45809.0</v>
      </c>
      <c r="AD26" s="207">
        <v>53813.0</v>
      </c>
      <c r="AE26" s="207">
        <v>56270.0</v>
      </c>
      <c r="AF26" s="207">
        <v>62044.0</v>
      </c>
      <c r="AG26" s="207"/>
      <c r="AH26" s="207"/>
      <c r="AI26" s="207"/>
      <c r="AJ26" s="20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</row>
    <row r="27" ht="15.75" customHeight="1">
      <c r="B27" s="73"/>
      <c r="C27" s="74"/>
      <c r="D27" s="122" t="str">
        <f>RIGHT($I$7,21)</f>
        <v>ΔТ=70⁰С (95/85/20) Вт</v>
      </c>
      <c r="E27" s="123">
        <f t="shared" ref="E27:J27" si="20">ROUND(IF($D27="ΔТ=70⁰С (95/85/20) Вт",AA27,(IF($D27="ΔТ=60⁰С (90/70/20) Вт",AA27*0.818,AA27*0.646))),0)</f>
        <v>1288</v>
      </c>
      <c r="F27" s="123">
        <f t="shared" si="20"/>
        <v>1872</v>
      </c>
      <c r="G27" s="123">
        <f t="shared" si="20"/>
        <v>2529</v>
      </c>
      <c r="H27" s="123">
        <f t="shared" si="20"/>
        <v>3137</v>
      </c>
      <c r="I27" s="123">
        <f t="shared" si="20"/>
        <v>3768</v>
      </c>
      <c r="J27" s="123">
        <f t="shared" si="20"/>
        <v>4378</v>
      </c>
      <c r="K27" s="179"/>
      <c r="L27" s="179"/>
      <c r="M27" s="179"/>
      <c r="N27" s="180"/>
      <c r="W27" s="7"/>
      <c r="X27" s="7"/>
      <c r="Y27" s="7"/>
      <c r="Z27" s="206"/>
      <c r="AA27" s="207">
        <v>1288.0</v>
      </c>
      <c r="AB27" s="207">
        <v>1872.0</v>
      </c>
      <c r="AC27" s="207">
        <v>2529.0</v>
      </c>
      <c r="AD27" s="207">
        <v>3137.0</v>
      </c>
      <c r="AE27" s="207">
        <v>3768.0</v>
      </c>
      <c r="AF27" s="207">
        <v>4378.0</v>
      </c>
      <c r="AG27" s="207"/>
      <c r="AH27" s="207"/>
      <c r="AI27" s="207"/>
      <c r="AJ27" s="20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</row>
    <row r="28" ht="15.75" customHeight="1">
      <c r="B28" s="89">
        <v>12.0</v>
      </c>
      <c r="C28" s="126">
        <f>C26+80</f>
        <v>940</v>
      </c>
      <c r="D28" s="120" t="s">
        <v>59</v>
      </c>
      <c r="E28" s="64">
        <f t="shared" ref="E28:J28" si="21">ROUND(AA28-(AA28*$H$7),0)</f>
        <v>29782</v>
      </c>
      <c r="F28" s="64">
        <f t="shared" si="21"/>
        <v>44087</v>
      </c>
      <c r="G28" s="64">
        <f t="shared" si="21"/>
        <v>49193</v>
      </c>
      <c r="H28" s="64">
        <f t="shared" si="21"/>
        <v>57926</v>
      </c>
      <c r="I28" s="64">
        <f t="shared" si="21"/>
        <v>60600</v>
      </c>
      <c r="J28" s="64">
        <f t="shared" si="21"/>
        <v>66902</v>
      </c>
      <c r="K28" s="184"/>
      <c r="L28" s="184"/>
      <c r="M28" s="184"/>
      <c r="N28" s="185"/>
      <c r="W28" s="7"/>
      <c r="X28" s="7"/>
      <c r="Y28" s="7"/>
      <c r="Z28" s="206"/>
      <c r="AA28" s="207">
        <v>29782.0</v>
      </c>
      <c r="AB28" s="207">
        <v>44087.0</v>
      </c>
      <c r="AC28" s="207">
        <v>49193.0</v>
      </c>
      <c r="AD28" s="207">
        <v>57926.0</v>
      </c>
      <c r="AE28" s="207">
        <v>60600.0</v>
      </c>
      <c r="AF28" s="207">
        <v>66902.0</v>
      </c>
      <c r="AG28" s="207"/>
      <c r="AH28" s="207"/>
      <c r="AI28" s="207"/>
      <c r="AJ28" s="20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</row>
    <row r="29" ht="15.75" customHeight="1">
      <c r="B29" s="73"/>
      <c r="C29" s="74"/>
      <c r="D29" s="122" t="str">
        <f>RIGHT($I$7,21)</f>
        <v>ΔТ=70⁰С (95/85/20) Вт</v>
      </c>
      <c r="E29" s="123">
        <f t="shared" ref="E29:J29" si="22">ROUND(IF($D29="ΔТ=70⁰С (95/85/20) Вт",AA29,(IF($D29="ΔТ=60⁰С (90/70/20) Вт",AA29*0.818,AA29*0.646))),0)</f>
        <v>1404</v>
      </c>
      <c r="F29" s="123">
        <f t="shared" si="22"/>
        <v>2045</v>
      </c>
      <c r="G29" s="123">
        <f t="shared" si="22"/>
        <v>2757</v>
      </c>
      <c r="H29" s="123">
        <f t="shared" si="22"/>
        <v>3428</v>
      </c>
      <c r="I29" s="123">
        <f t="shared" si="22"/>
        <v>4111</v>
      </c>
      <c r="J29" s="123">
        <f t="shared" si="22"/>
        <v>4776</v>
      </c>
      <c r="K29" s="179"/>
      <c r="L29" s="179"/>
      <c r="M29" s="179"/>
      <c r="N29" s="180"/>
      <c r="W29" s="7"/>
      <c r="X29" s="7"/>
      <c r="Y29" s="7"/>
      <c r="Z29" s="206"/>
      <c r="AA29" s="207">
        <v>1404.0</v>
      </c>
      <c r="AB29" s="207">
        <v>2045.0</v>
      </c>
      <c r="AC29" s="207">
        <v>2757.0</v>
      </c>
      <c r="AD29" s="207">
        <v>3428.0</v>
      </c>
      <c r="AE29" s="207">
        <v>4111.0</v>
      </c>
      <c r="AF29" s="207">
        <v>4776.0</v>
      </c>
      <c r="AG29" s="207"/>
      <c r="AH29" s="207"/>
      <c r="AI29" s="207"/>
      <c r="AJ29" s="20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</row>
    <row r="30" ht="15.75" customHeight="1">
      <c r="B30" s="7"/>
      <c r="C30" s="7"/>
      <c r="D30" s="7"/>
      <c r="E30" s="75" t="s">
        <v>60</v>
      </c>
      <c r="F30" s="7"/>
      <c r="G30" s="7"/>
      <c r="H30" s="7"/>
      <c r="I30" s="7"/>
      <c r="J30" s="7"/>
      <c r="K30" s="7"/>
      <c r="L30" s="7"/>
      <c r="M30" s="7"/>
      <c r="N30" s="7"/>
      <c r="W30" s="7"/>
      <c r="X30" s="7"/>
      <c r="Y30" s="7"/>
      <c r="Z30" s="206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</row>
    <row r="31" ht="15.0" customHeight="1">
      <c r="B31" s="76" t="s">
        <v>56</v>
      </c>
      <c r="C31" s="5"/>
      <c r="D31" s="63"/>
      <c r="E31" s="78">
        <v>500.0</v>
      </c>
      <c r="F31" s="78">
        <v>750.0</v>
      </c>
      <c r="G31" s="78">
        <v>1000.0</v>
      </c>
      <c r="H31" s="78">
        <v>1250.0</v>
      </c>
      <c r="I31" s="78">
        <v>1500.0</v>
      </c>
      <c r="J31" s="78">
        <v>1750.0</v>
      </c>
      <c r="K31" s="78">
        <v>2000.0</v>
      </c>
      <c r="L31" s="78">
        <v>2250.0</v>
      </c>
      <c r="M31" s="78">
        <v>2500.0</v>
      </c>
      <c r="N31" s="79">
        <v>3000.0</v>
      </c>
      <c r="T31" s="217"/>
      <c r="U31" s="218"/>
      <c r="V31" s="219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</row>
    <row r="32" ht="15.0" customHeight="1">
      <c r="B32" s="80" t="s">
        <v>79</v>
      </c>
      <c r="C32" s="11"/>
      <c r="D32" s="44"/>
      <c r="E32" s="81">
        <v>430.0</v>
      </c>
      <c r="F32" s="81">
        <v>680.0</v>
      </c>
      <c r="G32" s="81">
        <v>930.0</v>
      </c>
      <c r="H32" s="81">
        <v>1180.0</v>
      </c>
      <c r="I32" s="81">
        <v>1430.0</v>
      </c>
      <c r="J32" s="81">
        <v>1680.0</v>
      </c>
      <c r="K32" s="81">
        <v>1930.0</v>
      </c>
      <c r="L32" s="81">
        <v>2180.0</v>
      </c>
      <c r="M32" s="81">
        <v>2430.0</v>
      </c>
      <c r="N32" s="82">
        <v>2930.0</v>
      </c>
      <c r="T32" s="217"/>
      <c r="U32" s="218"/>
      <c r="V32" s="219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</row>
    <row r="33" ht="15.0" customHeight="1">
      <c r="B33" s="128" t="s">
        <v>64</v>
      </c>
      <c r="C33" s="11"/>
      <c r="D33" s="44"/>
      <c r="E33" s="81">
        <f t="shared" ref="E33:N33" si="23">(E31/2)-25</f>
        <v>225</v>
      </c>
      <c r="F33" s="81">
        <f t="shared" si="23"/>
        <v>350</v>
      </c>
      <c r="G33" s="81">
        <f t="shared" si="23"/>
        <v>475</v>
      </c>
      <c r="H33" s="81">
        <f t="shared" si="23"/>
        <v>600</v>
      </c>
      <c r="I33" s="81">
        <f t="shared" si="23"/>
        <v>725</v>
      </c>
      <c r="J33" s="81">
        <f t="shared" si="23"/>
        <v>850</v>
      </c>
      <c r="K33" s="81">
        <f t="shared" si="23"/>
        <v>975</v>
      </c>
      <c r="L33" s="81">
        <f t="shared" si="23"/>
        <v>1100</v>
      </c>
      <c r="M33" s="81">
        <f t="shared" si="23"/>
        <v>1225</v>
      </c>
      <c r="N33" s="82">
        <f t="shared" si="23"/>
        <v>1475</v>
      </c>
      <c r="W33" s="75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</row>
    <row r="34" ht="42.75" customHeight="1">
      <c r="B34" s="84" t="s">
        <v>7</v>
      </c>
      <c r="C34" s="85" t="s">
        <v>61</v>
      </c>
      <c r="D34" s="86" t="s">
        <v>65</v>
      </c>
      <c r="E34" s="87"/>
      <c r="F34" s="87"/>
      <c r="G34" s="87"/>
      <c r="H34" s="87"/>
      <c r="I34" s="87"/>
      <c r="J34" s="87"/>
      <c r="K34" s="87"/>
      <c r="L34" s="87"/>
      <c r="M34" s="87"/>
      <c r="N34" s="88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</row>
    <row r="35" ht="15.0" customHeight="1">
      <c r="A35" s="158" t="s">
        <v>117</v>
      </c>
      <c r="B35" s="89">
        <v>2.0</v>
      </c>
      <c r="C35" s="90">
        <v>80.0</v>
      </c>
      <c r="D35" s="91" t="s">
        <v>66</v>
      </c>
      <c r="E35" s="92">
        <v>6.1</v>
      </c>
      <c r="F35" s="92">
        <v>8.5</v>
      </c>
      <c r="G35" s="92">
        <v>10.9</v>
      </c>
      <c r="H35" s="92">
        <v>13.2</v>
      </c>
      <c r="I35" s="92">
        <v>15.5</v>
      </c>
      <c r="J35" s="92">
        <v>17.8</v>
      </c>
      <c r="K35" s="92">
        <v>20.0</v>
      </c>
      <c r="L35" s="92">
        <v>22.3</v>
      </c>
      <c r="M35" s="92">
        <v>24.6</v>
      </c>
      <c r="N35" s="93">
        <v>29.4</v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</row>
    <row r="36" ht="15.75" customHeight="1">
      <c r="B36" s="73"/>
      <c r="C36" s="74"/>
      <c r="D36" s="94" t="s">
        <v>67</v>
      </c>
      <c r="E36" s="96">
        <v>3.0</v>
      </c>
      <c r="F36" s="96">
        <v>4.5</v>
      </c>
      <c r="G36" s="96">
        <v>5.9</v>
      </c>
      <c r="H36" s="96">
        <v>7.4</v>
      </c>
      <c r="I36" s="96">
        <v>8.9</v>
      </c>
      <c r="J36" s="96">
        <v>10.3</v>
      </c>
      <c r="K36" s="96">
        <v>11.8</v>
      </c>
      <c r="L36" s="96">
        <v>13.2</v>
      </c>
      <c r="M36" s="96">
        <v>14.7</v>
      </c>
      <c r="N36" s="97">
        <v>17.6</v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</row>
    <row r="37" ht="15.75" customHeight="1">
      <c r="B37" s="89">
        <v>3.0</v>
      </c>
      <c r="C37" s="90">
        <f>C35+80</f>
        <v>160</v>
      </c>
      <c r="D37" s="91" t="s">
        <v>66</v>
      </c>
      <c r="E37" s="92">
        <v>9.1</v>
      </c>
      <c r="F37" s="92">
        <v>12.7</v>
      </c>
      <c r="G37" s="92">
        <v>16.2</v>
      </c>
      <c r="H37" s="92">
        <v>19.6</v>
      </c>
      <c r="I37" s="92">
        <v>23.1</v>
      </c>
      <c r="J37" s="92">
        <v>26.5</v>
      </c>
      <c r="K37" s="92">
        <v>29.9</v>
      </c>
      <c r="L37" s="92">
        <v>33.4</v>
      </c>
      <c r="M37" s="92">
        <v>36.8</v>
      </c>
      <c r="N37" s="93">
        <v>43.7</v>
      </c>
    </row>
    <row r="38" ht="15.75" customHeight="1">
      <c r="B38" s="73"/>
      <c r="C38" s="74"/>
      <c r="D38" s="94" t="s">
        <v>67</v>
      </c>
      <c r="E38" s="96">
        <v>4.6</v>
      </c>
      <c r="F38" s="96">
        <v>6.8</v>
      </c>
      <c r="G38" s="96">
        <v>8.9</v>
      </c>
      <c r="H38" s="96">
        <v>11.1</v>
      </c>
      <c r="I38" s="96">
        <v>13.3</v>
      </c>
      <c r="J38" s="96">
        <v>15.5</v>
      </c>
      <c r="K38" s="96">
        <v>17.7</v>
      </c>
      <c r="L38" s="96">
        <v>19.9</v>
      </c>
      <c r="M38" s="96">
        <v>22.1</v>
      </c>
      <c r="N38" s="97">
        <v>26.4</v>
      </c>
    </row>
    <row r="39" ht="15.75" customHeight="1">
      <c r="B39" s="98">
        <v>4.0</v>
      </c>
      <c r="C39" s="90">
        <f>C37+80</f>
        <v>240</v>
      </c>
      <c r="D39" s="100" t="s">
        <v>66</v>
      </c>
      <c r="E39" s="92">
        <v>12.2</v>
      </c>
      <c r="F39" s="92">
        <v>16.8</v>
      </c>
      <c r="G39" s="92">
        <v>21.5</v>
      </c>
      <c r="H39" s="92">
        <v>26.0</v>
      </c>
      <c r="I39" s="92">
        <v>30.7</v>
      </c>
      <c r="J39" s="92">
        <v>35.3</v>
      </c>
      <c r="K39" s="92">
        <v>39.9</v>
      </c>
      <c r="L39" s="92">
        <v>44.4</v>
      </c>
      <c r="M39" s="92">
        <v>49.1</v>
      </c>
      <c r="N39" s="93">
        <v>58.3</v>
      </c>
    </row>
    <row r="40" ht="15.75" customHeight="1">
      <c r="B40" s="73"/>
      <c r="C40" s="74"/>
      <c r="D40" s="94" t="s">
        <v>67</v>
      </c>
      <c r="E40" s="104">
        <v>6.1</v>
      </c>
      <c r="F40" s="104">
        <v>9.0</v>
      </c>
      <c r="G40" s="104">
        <v>11.9</v>
      </c>
      <c r="H40" s="104">
        <v>14.9</v>
      </c>
      <c r="I40" s="104">
        <v>17.8</v>
      </c>
      <c r="J40" s="104">
        <v>20.7</v>
      </c>
      <c r="K40" s="104">
        <v>23.6</v>
      </c>
      <c r="L40" s="104">
        <v>26.5</v>
      </c>
      <c r="M40" s="104">
        <v>29.4</v>
      </c>
      <c r="N40" s="105">
        <v>35.3</v>
      </c>
    </row>
    <row r="41" ht="15.75" customHeight="1">
      <c r="B41" s="98">
        <v>5.0</v>
      </c>
      <c r="C41" s="90">
        <f>C39+80</f>
        <v>320</v>
      </c>
      <c r="D41" s="100" t="s">
        <v>66</v>
      </c>
      <c r="E41" s="92">
        <v>15.6</v>
      </c>
      <c r="F41" s="92">
        <v>21.0</v>
      </c>
      <c r="G41" s="92">
        <v>26.7</v>
      </c>
      <c r="H41" s="92">
        <v>32.6</v>
      </c>
      <c r="I41" s="92">
        <v>38.3</v>
      </c>
      <c r="J41" s="92">
        <v>44.0</v>
      </c>
      <c r="K41" s="92">
        <v>49.8</v>
      </c>
      <c r="L41" s="92">
        <v>55.5</v>
      </c>
      <c r="M41" s="92">
        <v>61.3</v>
      </c>
      <c r="N41" s="93">
        <v>72.8</v>
      </c>
    </row>
    <row r="42" ht="15.75" customHeight="1">
      <c r="B42" s="67"/>
      <c r="C42" s="74"/>
      <c r="D42" s="103" t="s">
        <v>67</v>
      </c>
      <c r="E42" s="96">
        <v>7.6</v>
      </c>
      <c r="F42" s="96">
        <v>11.3</v>
      </c>
      <c r="G42" s="96">
        <v>14.9</v>
      </c>
      <c r="H42" s="96">
        <v>18.6</v>
      </c>
      <c r="I42" s="96">
        <v>22.2</v>
      </c>
      <c r="J42" s="96">
        <v>25.9</v>
      </c>
      <c r="K42" s="96">
        <v>29.5</v>
      </c>
      <c r="L42" s="96">
        <v>33.2</v>
      </c>
      <c r="M42" s="96">
        <v>36.8</v>
      </c>
      <c r="N42" s="97">
        <v>44.1</v>
      </c>
    </row>
    <row r="43" ht="15.75" customHeight="1">
      <c r="B43" s="89">
        <v>6.0</v>
      </c>
      <c r="C43" s="90">
        <f>C41+80</f>
        <v>400</v>
      </c>
      <c r="D43" s="91" t="s">
        <v>66</v>
      </c>
      <c r="E43" s="101">
        <v>18.7</v>
      </c>
      <c r="F43" s="101">
        <v>25.3</v>
      </c>
      <c r="G43" s="101">
        <v>32.1</v>
      </c>
      <c r="H43" s="101">
        <v>38.9</v>
      </c>
      <c r="I43" s="101">
        <v>45.9</v>
      </c>
      <c r="J43" s="101">
        <v>52.8</v>
      </c>
      <c r="K43" s="101">
        <v>59.7</v>
      </c>
      <c r="L43" s="101">
        <v>66.5</v>
      </c>
      <c r="M43" s="101">
        <v>73.5</v>
      </c>
      <c r="N43" s="102">
        <v>87.4</v>
      </c>
    </row>
    <row r="44" ht="15.75" customHeight="1">
      <c r="B44" s="73"/>
      <c r="C44" s="74"/>
      <c r="D44" s="94" t="s">
        <v>67</v>
      </c>
      <c r="E44" s="104">
        <v>9.2</v>
      </c>
      <c r="F44" s="104">
        <v>13.5</v>
      </c>
      <c r="G44" s="104">
        <v>17.9</v>
      </c>
      <c r="H44" s="104">
        <v>22.3</v>
      </c>
      <c r="I44" s="104">
        <v>26.7</v>
      </c>
      <c r="J44" s="104">
        <v>31.0</v>
      </c>
      <c r="K44" s="104">
        <v>35.4</v>
      </c>
      <c r="L44" s="104">
        <v>39.8</v>
      </c>
      <c r="M44" s="104">
        <v>44.2</v>
      </c>
      <c r="N44" s="105">
        <v>52.9</v>
      </c>
    </row>
    <row r="45" ht="15.75" customHeight="1">
      <c r="B45" s="98">
        <v>7.0</v>
      </c>
      <c r="C45" s="90">
        <f>C43+80</f>
        <v>480</v>
      </c>
      <c r="D45" s="100" t="s">
        <v>66</v>
      </c>
      <c r="E45" s="92">
        <v>21.8</v>
      </c>
      <c r="F45" s="92">
        <v>29.4</v>
      </c>
      <c r="G45" s="92">
        <v>37.3</v>
      </c>
      <c r="H45" s="92">
        <v>45.4</v>
      </c>
      <c r="I45" s="92">
        <v>53.6</v>
      </c>
      <c r="J45" s="92">
        <v>61.5</v>
      </c>
      <c r="K45" s="92">
        <v>69.5</v>
      </c>
      <c r="L45" s="92">
        <v>77.6</v>
      </c>
      <c r="M45" s="189">
        <v>85.7</v>
      </c>
      <c r="N45" s="190">
        <v>101.9</v>
      </c>
    </row>
    <row r="46" ht="15.75" customHeight="1">
      <c r="B46" s="67"/>
      <c r="C46" s="74"/>
      <c r="D46" s="103" t="s">
        <v>67</v>
      </c>
      <c r="E46" s="96">
        <v>10.7</v>
      </c>
      <c r="F46" s="96">
        <v>15.8</v>
      </c>
      <c r="G46" s="96">
        <v>20.9</v>
      </c>
      <c r="H46" s="96">
        <v>26.0</v>
      </c>
      <c r="I46" s="96">
        <v>31.1</v>
      </c>
      <c r="J46" s="96">
        <v>36.2</v>
      </c>
      <c r="K46" s="96">
        <v>41.3</v>
      </c>
      <c r="L46" s="96">
        <v>46.4</v>
      </c>
      <c r="M46" s="191">
        <v>51.5</v>
      </c>
      <c r="N46" s="192">
        <v>61.7</v>
      </c>
    </row>
    <row r="47" ht="15.75" customHeight="1">
      <c r="B47" s="89">
        <v>8.0</v>
      </c>
      <c r="C47" s="90">
        <f>C45+80</f>
        <v>560</v>
      </c>
      <c r="D47" s="91" t="s">
        <v>66</v>
      </c>
      <c r="E47" s="101">
        <v>24.9</v>
      </c>
      <c r="F47" s="101">
        <v>33.6</v>
      </c>
      <c r="G47" s="101">
        <v>42.7</v>
      </c>
      <c r="H47" s="101">
        <v>51.9</v>
      </c>
      <c r="I47" s="101">
        <v>61.1</v>
      </c>
      <c r="J47" s="101">
        <v>70.3</v>
      </c>
      <c r="K47" s="101">
        <v>79.6</v>
      </c>
      <c r="L47" s="101">
        <v>88.7</v>
      </c>
      <c r="M47" s="193">
        <v>98.0</v>
      </c>
      <c r="N47" s="194">
        <v>116.5</v>
      </c>
    </row>
    <row r="48" ht="15.75" customHeight="1">
      <c r="B48" s="73"/>
      <c r="C48" s="74"/>
      <c r="D48" s="94" t="s">
        <v>67</v>
      </c>
      <c r="E48" s="104">
        <v>12.2</v>
      </c>
      <c r="F48" s="104">
        <v>18.1</v>
      </c>
      <c r="G48" s="104">
        <v>23.9</v>
      </c>
      <c r="H48" s="104">
        <v>29.7</v>
      </c>
      <c r="I48" s="104">
        <v>35.6</v>
      </c>
      <c r="J48" s="104">
        <v>41.4</v>
      </c>
      <c r="K48" s="104">
        <v>47.2</v>
      </c>
      <c r="L48" s="104">
        <v>53.1</v>
      </c>
      <c r="M48" s="195">
        <v>58.9</v>
      </c>
      <c r="N48" s="196">
        <v>70.6</v>
      </c>
    </row>
    <row r="49" ht="15.75" customHeight="1">
      <c r="B49" s="98">
        <v>9.0</v>
      </c>
      <c r="C49" s="90">
        <f>C47+80</f>
        <v>640</v>
      </c>
      <c r="D49" s="100" t="s">
        <v>66</v>
      </c>
      <c r="E49" s="92">
        <v>28.0</v>
      </c>
      <c r="F49" s="92">
        <v>37.7</v>
      </c>
      <c r="G49" s="92">
        <v>48.0</v>
      </c>
      <c r="H49" s="92">
        <v>58.3</v>
      </c>
      <c r="I49" s="92">
        <v>68.7</v>
      </c>
      <c r="J49" s="92">
        <v>79.1</v>
      </c>
      <c r="K49" s="92">
        <v>89.4</v>
      </c>
      <c r="L49" s="189">
        <v>99.7</v>
      </c>
      <c r="M49" s="189">
        <v>110.2</v>
      </c>
      <c r="N49" s="190">
        <v>131.0</v>
      </c>
    </row>
    <row r="50" ht="15.75" customHeight="1">
      <c r="B50" s="67"/>
      <c r="C50" s="74"/>
      <c r="D50" s="103" t="s">
        <v>67</v>
      </c>
      <c r="E50" s="96">
        <v>13.8</v>
      </c>
      <c r="F50" s="96">
        <v>20.3</v>
      </c>
      <c r="G50" s="96">
        <v>26.9</v>
      </c>
      <c r="H50" s="96">
        <v>33.5</v>
      </c>
      <c r="I50" s="96">
        <v>40.0</v>
      </c>
      <c r="J50" s="96">
        <v>46.6</v>
      </c>
      <c r="K50" s="96">
        <v>53.1</v>
      </c>
      <c r="L50" s="191">
        <v>59.7</v>
      </c>
      <c r="M50" s="191">
        <v>66.3</v>
      </c>
      <c r="N50" s="192">
        <v>79.4</v>
      </c>
    </row>
    <row r="51" ht="15.75" customHeight="1">
      <c r="B51" s="89">
        <v>10.0</v>
      </c>
      <c r="C51" s="90">
        <f>C49+80</f>
        <v>720</v>
      </c>
      <c r="D51" s="91" t="s">
        <v>66</v>
      </c>
      <c r="E51" s="101">
        <v>31.1</v>
      </c>
      <c r="F51" s="101">
        <v>41.9</v>
      </c>
      <c r="G51" s="101">
        <v>53.3</v>
      </c>
      <c r="H51" s="101">
        <v>64.8</v>
      </c>
      <c r="I51" s="101">
        <v>76.4</v>
      </c>
      <c r="J51" s="101">
        <v>87.9</v>
      </c>
      <c r="K51" s="101">
        <v>99.3</v>
      </c>
      <c r="L51" s="193">
        <v>110.8</v>
      </c>
      <c r="M51" s="197">
        <v>122.4</v>
      </c>
      <c r="N51" s="198">
        <v>145.6</v>
      </c>
    </row>
    <row r="52" ht="15.75" customHeight="1">
      <c r="B52" s="73"/>
      <c r="C52" s="74"/>
      <c r="D52" s="94" t="s">
        <v>67</v>
      </c>
      <c r="E52" s="104">
        <v>15.3</v>
      </c>
      <c r="F52" s="104">
        <v>22.6</v>
      </c>
      <c r="G52" s="104">
        <v>29.9</v>
      </c>
      <c r="H52" s="104">
        <v>37.2</v>
      </c>
      <c r="I52" s="104">
        <v>44.5</v>
      </c>
      <c r="J52" s="104">
        <v>51.8</v>
      </c>
      <c r="K52" s="104">
        <v>59.1</v>
      </c>
      <c r="L52" s="199">
        <v>66.3</v>
      </c>
      <c r="M52" s="199">
        <v>73.6</v>
      </c>
      <c r="N52" s="200">
        <v>88.2</v>
      </c>
    </row>
    <row r="53" ht="15.75" customHeight="1">
      <c r="B53" s="89">
        <v>11.0</v>
      </c>
      <c r="C53" s="90">
        <f>C51+80</f>
        <v>800</v>
      </c>
      <c r="D53" s="91" t="s">
        <v>66</v>
      </c>
      <c r="E53" s="92">
        <v>34.2</v>
      </c>
      <c r="F53" s="92">
        <v>46.2</v>
      </c>
      <c r="G53" s="92">
        <v>58.6</v>
      </c>
      <c r="H53" s="92">
        <v>71.3</v>
      </c>
      <c r="I53" s="92">
        <v>83.9</v>
      </c>
      <c r="J53" s="92">
        <v>96.6</v>
      </c>
      <c r="K53" s="189">
        <v>109.2</v>
      </c>
      <c r="L53" s="189">
        <v>121.8</v>
      </c>
      <c r="M53" s="201">
        <v>134.6</v>
      </c>
      <c r="N53" s="202">
        <v>160.1</v>
      </c>
    </row>
    <row r="54" ht="15.75" customHeight="1">
      <c r="B54" s="73"/>
      <c r="C54" s="74"/>
      <c r="D54" s="94" t="s">
        <v>67</v>
      </c>
      <c r="E54" s="96">
        <v>16.9</v>
      </c>
      <c r="F54" s="96">
        <v>24.9</v>
      </c>
      <c r="G54" s="96">
        <v>32.9</v>
      </c>
      <c r="H54" s="96">
        <v>40.9</v>
      </c>
      <c r="I54" s="96">
        <v>48.9</v>
      </c>
      <c r="J54" s="96">
        <v>56.9</v>
      </c>
      <c r="K54" s="203">
        <v>65.0</v>
      </c>
      <c r="L54" s="203">
        <v>73.0</v>
      </c>
      <c r="M54" s="203">
        <v>81.0</v>
      </c>
      <c r="N54" s="204">
        <v>97.0</v>
      </c>
      <c r="Y54" s="7"/>
      <c r="Z54" s="7"/>
      <c r="AA54" s="7"/>
    </row>
    <row r="55" ht="15.75" customHeight="1">
      <c r="B55" s="89">
        <v>12.0</v>
      </c>
      <c r="C55" s="90">
        <f>C53+80</f>
        <v>880</v>
      </c>
      <c r="D55" s="91" t="s">
        <v>66</v>
      </c>
      <c r="E55" s="101">
        <v>37.3</v>
      </c>
      <c r="F55" s="101">
        <v>50.1</v>
      </c>
      <c r="G55" s="101">
        <v>63.9</v>
      </c>
      <c r="H55" s="101">
        <v>77.7</v>
      </c>
      <c r="I55" s="101">
        <v>91.5</v>
      </c>
      <c r="J55" s="101">
        <v>105.4</v>
      </c>
      <c r="K55" s="193">
        <v>119.1</v>
      </c>
      <c r="L55" s="193">
        <v>132.9</v>
      </c>
      <c r="M55" s="197">
        <v>146.8</v>
      </c>
      <c r="N55" s="198">
        <v>174.6</v>
      </c>
      <c r="Y55" s="7"/>
      <c r="Z55" s="218"/>
      <c r="AA55" s="7"/>
    </row>
    <row r="56" ht="15.75" customHeight="1">
      <c r="B56" s="73"/>
      <c r="C56" s="74"/>
      <c r="D56" s="94" t="s">
        <v>67</v>
      </c>
      <c r="E56" s="96">
        <v>18.4</v>
      </c>
      <c r="F56" s="96">
        <v>27.1</v>
      </c>
      <c r="G56" s="96">
        <v>35.9</v>
      </c>
      <c r="H56" s="96">
        <v>44.6</v>
      </c>
      <c r="I56" s="96">
        <v>53.4</v>
      </c>
      <c r="J56" s="96">
        <v>62.1</v>
      </c>
      <c r="K56" s="191">
        <v>70.9</v>
      </c>
      <c r="L56" s="191">
        <v>79.6</v>
      </c>
      <c r="M56" s="191">
        <v>88.4</v>
      </c>
      <c r="N56" s="192">
        <v>105.9</v>
      </c>
      <c r="Y56" s="7"/>
      <c r="AA56" s="7"/>
    </row>
    <row r="57" ht="15.75" customHeight="1">
      <c r="C57" s="7"/>
      <c r="Y57" s="7"/>
      <c r="Z57" s="218"/>
      <c r="AA57" s="7"/>
    </row>
    <row r="58" ht="15.75" customHeight="1">
      <c r="Y58" s="7"/>
      <c r="AA58" s="7"/>
    </row>
    <row r="59" ht="15.75" customHeight="1">
      <c r="Y59" s="7"/>
      <c r="Z59" s="218"/>
      <c r="AA59" s="7"/>
    </row>
    <row r="60" ht="15.75" customHeight="1">
      <c r="Y60" s="7"/>
      <c r="AA60" s="7"/>
    </row>
    <row r="61" ht="15.75" customHeight="1">
      <c r="Y61" s="7"/>
      <c r="Z61" s="218"/>
      <c r="AA61" s="7"/>
    </row>
    <row r="62" ht="15.75" customHeight="1">
      <c r="Y62" s="7"/>
      <c r="AA62" s="7"/>
    </row>
    <row r="63" ht="15.75" customHeight="1">
      <c r="Y63" s="7"/>
      <c r="Z63" s="218"/>
      <c r="AA63" s="7"/>
    </row>
    <row r="64" ht="15.75" customHeight="1">
      <c r="Y64" s="7"/>
      <c r="AA64" s="7"/>
    </row>
    <row r="65" ht="15.75" customHeight="1">
      <c r="Y65" s="7"/>
      <c r="Z65" s="218"/>
      <c r="AA65" s="7"/>
    </row>
    <row r="66" ht="15.75" customHeight="1">
      <c r="Y66" s="7"/>
      <c r="AA66" s="7"/>
    </row>
    <row r="67" ht="15.75" customHeight="1">
      <c r="Y67" s="7"/>
      <c r="Z67" s="218"/>
      <c r="AA67" s="7"/>
    </row>
    <row r="68" ht="15.75" customHeight="1">
      <c r="Y68" s="7"/>
      <c r="AA68" s="7"/>
    </row>
    <row r="69" ht="15.75" customHeight="1">
      <c r="Y69" s="7"/>
      <c r="Z69" s="218"/>
      <c r="AA69" s="7"/>
    </row>
    <row r="70" ht="15.75" customHeight="1">
      <c r="Y70" s="7"/>
      <c r="AA70" s="7"/>
    </row>
    <row r="71" ht="15.75" customHeight="1">
      <c r="Y71" s="7"/>
      <c r="Z71" s="218"/>
      <c r="AA71" s="7"/>
    </row>
    <row r="72" ht="15.75" customHeight="1">
      <c r="Y72" s="7"/>
      <c r="AA72" s="7"/>
    </row>
    <row r="73" ht="15.75" customHeight="1">
      <c r="Y73" s="7"/>
      <c r="Z73" s="218"/>
      <c r="AA73" s="7"/>
    </row>
    <row r="74" ht="15.75" customHeight="1">
      <c r="Y74" s="7"/>
      <c r="AA74" s="7"/>
    </row>
    <row r="75" ht="15.75" customHeight="1">
      <c r="Y75" s="7"/>
      <c r="Z75" s="218"/>
      <c r="AA75" s="7"/>
    </row>
    <row r="76" ht="15.75" customHeight="1">
      <c r="Y76" s="7"/>
      <c r="AA76" s="7"/>
    </row>
    <row r="77" ht="15.75" customHeight="1">
      <c r="Y77" s="7"/>
      <c r="Z77" s="7"/>
      <c r="AA77" s="7"/>
    </row>
    <row r="78" ht="15.75" customHeight="1">
      <c r="Y78" s="7"/>
      <c r="Z78" s="7"/>
      <c r="AA78" s="7"/>
      <c r="AC78" s="125"/>
    </row>
    <row r="79" ht="15.75" customHeight="1">
      <c r="Y79" s="7"/>
      <c r="Z79" s="7"/>
      <c r="AA79" s="7"/>
    </row>
    <row r="80" ht="15.75" customHeight="1">
      <c r="Y80" s="7"/>
      <c r="Z80" s="7"/>
      <c r="AA80" s="7"/>
    </row>
    <row r="81" ht="15.75" customHeight="1">
      <c r="Y81" s="7"/>
      <c r="Z81" s="7"/>
      <c r="AA81" s="7"/>
    </row>
    <row r="82" ht="15.75" customHeight="1">
      <c r="Y82" s="7"/>
      <c r="Z82" s="7"/>
      <c r="AA82" s="7"/>
    </row>
    <row r="83" ht="15.75" customHeight="1">
      <c r="Y83" s="7"/>
      <c r="Z83" s="7"/>
      <c r="AA83" s="7"/>
    </row>
    <row r="84" ht="15.75" customHeight="1">
      <c r="Y84" s="7"/>
      <c r="Z84" s="7"/>
      <c r="AA84" s="7"/>
    </row>
    <row r="85" ht="15.75" customHeight="1">
      <c r="Y85" s="7"/>
      <c r="Z85" s="7"/>
      <c r="AA85" s="7"/>
    </row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>
      <c r="AA139" s="158">
        <f t="shared" ref="AA139:AJ139" si="24">AA92-AA117</f>
        <v>0</v>
      </c>
      <c r="AB139" s="158">
        <f t="shared" si="24"/>
        <v>0</v>
      </c>
      <c r="AC139" s="158">
        <f t="shared" si="24"/>
        <v>0</v>
      </c>
      <c r="AD139" s="158">
        <f t="shared" si="24"/>
        <v>0</v>
      </c>
      <c r="AE139" s="158">
        <f t="shared" si="24"/>
        <v>0</v>
      </c>
      <c r="AF139" s="158">
        <f t="shared" si="24"/>
        <v>0</v>
      </c>
      <c r="AG139" s="158">
        <f t="shared" si="24"/>
        <v>0</v>
      </c>
      <c r="AH139" s="158">
        <f t="shared" si="24"/>
        <v>0</v>
      </c>
      <c r="AI139" s="158">
        <f t="shared" si="24"/>
        <v>0</v>
      </c>
      <c r="AJ139" s="158">
        <f t="shared" si="24"/>
        <v>0</v>
      </c>
    </row>
    <row r="140" ht="15.75" customHeight="1">
      <c r="AA140" s="158">
        <f t="shared" ref="AA140:AJ140" si="25">AA93-AA118</f>
        <v>0</v>
      </c>
      <c r="AB140" s="158">
        <f t="shared" si="25"/>
        <v>0</v>
      </c>
      <c r="AC140" s="158">
        <f t="shared" si="25"/>
        <v>0</v>
      </c>
      <c r="AD140" s="158">
        <f t="shared" si="25"/>
        <v>0</v>
      </c>
      <c r="AE140" s="158">
        <f t="shared" si="25"/>
        <v>0</v>
      </c>
      <c r="AF140" s="158">
        <f t="shared" si="25"/>
        <v>0</v>
      </c>
      <c r="AG140" s="158">
        <f t="shared" si="25"/>
        <v>0</v>
      </c>
      <c r="AH140" s="158">
        <f t="shared" si="25"/>
        <v>0</v>
      </c>
      <c r="AI140" s="158">
        <f t="shared" si="25"/>
        <v>0</v>
      </c>
      <c r="AJ140" s="158">
        <f t="shared" si="25"/>
        <v>0</v>
      </c>
    </row>
    <row r="141" ht="15.75" customHeight="1">
      <c r="AA141" s="158">
        <f t="shared" ref="AA141:AJ141" si="26">AA94-AA119</f>
        <v>0</v>
      </c>
      <c r="AB141" s="158">
        <f t="shared" si="26"/>
        <v>0</v>
      </c>
      <c r="AC141" s="158">
        <f t="shared" si="26"/>
        <v>0</v>
      </c>
      <c r="AD141" s="158">
        <f t="shared" si="26"/>
        <v>0</v>
      </c>
      <c r="AE141" s="158">
        <f t="shared" si="26"/>
        <v>0</v>
      </c>
      <c r="AF141" s="158">
        <f t="shared" si="26"/>
        <v>0</v>
      </c>
      <c r="AG141" s="158">
        <f t="shared" si="26"/>
        <v>0</v>
      </c>
      <c r="AH141" s="158">
        <f t="shared" si="26"/>
        <v>0</v>
      </c>
      <c r="AI141" s="158">
        <f t="shared" si="26"/>
        <v>0</v>
      </c>
      <c r="AJ141" s="158">
        <f t="shared" si="26"/>
        <v>0</v>
      </c>
    </row>
    <row r="142" ht="15.75" customHeight="1">
      <c r="AA142" s="158">
        <f t="shared" ref="AA142:AJ142" si="27">AA95-AA120</f>
        <v>0</v>
      </c>
      <c r="AB142" s="158">
        <f t="shared" si="27"/>
        <v>0</v>
      </c>
      <c r="AC142" s="158">
        <f t="shared" si="27"/>
        <v>0</v>
      </c>
      <c r="AD142" s="158">
        <f t="shared" si="27"/>
        <v>0</v>
      </c>
      <c r="AE142" s="158">
        <f t="shared" si="27"/>
        <v>0</v>
      </c>
      <c r="AF142" s="158">
        <f t="shared" si="27"/>
        <v>0</v>
      </c>
      <c r="AG142" s="158">
        <f t="shared" si="27"/>
        <v>0</v>
      </c>
      <c r="AH142" s="158">
        <f t="shared" si="27"/>
        <v>0</v>
      </c>
      <c r="AI142" s="158">
        <f t="shared" si="27"/>
        <v>0</v>
      </c>
      <c r="AJ142" s="158">
        <f t="shared" si="27"/>
        <v>0</v>
      </c>
    </row>
    <row r="143" ht="15.75" customHeight="1">
      <c r="AA143" s="158">
        <f t="shared" ref="AA143:AJ143" si="28">AA96-AA121</f>
        <v>0</v>
      </c>
      <c r="AB143" s="158">
        <f t="shared" si="28"/>
        <v>0</v>
      </c>
      <c r="AC143" s="158">
        <f t="shared" si="28"/>
        <v>0</v>
      </c>
      <c r="AD143" s="158">
        <f t="shared" si="28"/>
        <v>0</v>
      </c>
      <c r="AE143" s="158">
        <f t="shared" si="28"/>
        <v>0</v>
      </c>
      <c r="AF143" s="158">
        <f t="shared" si="28"/>
        <v>0</v>
      </c>
      <c r="AG143" s="158">
        <f t="shared" si="28"/>
        <v>0</v>
      </c>
      <c r="AH143" s="158">
        <f t="shared" si="28"/>
        <v>0</v>
      </c>
      <c r="AI143" s="158">
        <f t="shared" si="28"/>
        <v>0</v>
      </c>
      <c r="AJ143" s="158">
        <f t="shared" si="28"/>
        <v>0</v>
      </c>
    </row>
    <row r="144" ht="15.75" customHeight="1">
      <c r="AA144" s="158">
        <f t="shared" ref="AA144:AJ144" si="29">AA97-AA122</f>
        <v>0</v>
      </c>
      <c r="AB144" s="158">
        <f t="shared" si="29"/>
        <v>0</v>
      </c>
      <c r="AC144" s="158">
        <f t="shared" si="29"/>
        <v>0</v>
      </c>
      <c r="AD144" s="158">
        <f t="shared" si="29"/>
        <v>0</v>
      </c>
      <c r="AE144" s="158">
        <f t="shared" si="29"/>
        <v>0</v>
      </c>
      <c r="AF144" s="158">
        <f t="shared" si="29"/>
        <v>0</v>
      </c>
      <c r="AG144" s="158">
        <f t="shared" si="29"/>
        <v>0</v>
      </c>
      <c r="AH144" s="158">
        <f t="shared" si="29"/>
        <v>0</v>
      </c>
      <c r="AI144" s="158">
        <f t="shared" si="29"/>
        <v>0</v>
      </c>
      <c r="AJ144" s="158">
        <f t="shared" si="29"/>
        <v>0</v>
      </c>
    </row>
    <row r="145" ht="15.75" customHeight="1">
      <c r="AA145" s="158">
        <f t="shared" ref="AA145:AJ145" si="30">AA98-AA123</f>
        <v>0</v>
      </c>
      <c r="AB145" s="158">
        <f t="shared" si="30"/>
        <v>0</v>
      </c>
      <c r="AC145" s="158">
        <f t="shared" si="30"/>
        <v>0</v>
      </c>
      <c r="AD145" s="158">
        <f t="shared" si="30"/>
        <v>0</v>
      </c>
      <c r="AE145" s="158">
        <f t="shared" si="30"/>
        <v>0</v>
      </c>
      <c r="AF145" s="158">
        <f t="shared" si="30"/>
        <v>0</v>
      </c>
      <c r="AG145" s="158">
        <f t="shared" si="30"/>
        <v>0</v>
      </c>
      <c r="AH145" s="158">
        <f t="shared" si="30"/>
        <v>0</v>
      </c>
      <c r="AI145" s="158">
        <f t="shared" si="30"/>
        <v>0</v>
      </c>
      <c r="AJ145" s="158">
        <f t="shared" si="30"/>
        <v>0</v>
      </c>
    </row>
    <row r="146" ht="15.75" customHeight="1">
      <c r="AA146" s="158">
        <f t="shared" ref="AA146:AJ146" si="31">AA99-AA124</f>
        <v>0</v>
      </c>
      <c r="AB146" s="158">
        <f t="shared" si="31"/>
        <v>0</v>
      </c>
      <c r="AC146" s="158">
        <f t="shared" si="31"/>
        <v>0</v>
      </c>
      <c r="AD146" s="158">
        <f t="shared" si="31"/>
        <v>0</v>
      </c>
      <c r="AE146" s="158">
        <f t="shared" si="31"/>
        <v>0</v>
      </c>
      <c r="AF146" s="158">
        <f t="shared" si="31"/>
        <v>0</v>
      </c>
      <c r="AG146" s="158">
        <f t="shared" si="31"/>
        <v>0</v>
      </c>
      <c r="AH146" s="158">
        <f t="shared" si="31"/>
        <v>0</v>
      </c>
      <c r="AI146" s="158">
        <f t="shared" si="31"/>
        <v>0</v>
      </c>
      <c r="AJ146" s="158">
        <f t="shared" si="31"/>
        <v>0</v>
      </c>
    </row>
    <row r="147" ht="15.75" customHeight="1">
      <c r="AA147" s="158">
        <f t="shared" ref="AA147:AJ147" si="32">AA100-AA125</f>
        <v>0</v>
      </c>
      <c r="AB147" s="158">
        <f t="shared" si="32"/>
        <v>0</v>
      </c>
      <c r="AC147" s="158">
        <f t="shared" si="32"/>
        <v>0</v>
      </c>
      <c r="AD147" s="158">
        <f t="shared" si="32"/>
        <v>0</v>
      </c>
      <c r="AE147" s="158">
        <f t="shared" si="32"/>
        <v>0</v>
      </c>
      <c r="AF147" s="158">
        <f t="shared" si="32"/>
        <v>0</v>
      </c>
      <c r="AG147" s="158">
        <f t="shared" si="32"/>
        <v>0</v>
      </c>
      <c r="AH147" s="158">
        <f t="shared" si="32"/>
        <v>0</v>
      </c>
      <c r="AI147" s="158">
        <f t="shared" si="32"/>
        <v>0</v>
      </c>
      <c r="AJ147" s="158">
        <f t="shared" si="32"/>
        <v>0</v>
      </c>
    </row>
    <row r="148" ht="15.75" customHeight="1">
      <c r="AA148" s="158">
        <f t="shared" ref="AA148:AJ148" si="33">AA101-AA126</f>
        <v>0</v>
      </c>
      <c r="AB148" s="158">
        <f t="shared" si="33"/>
        <v>0</v>
      </c>
      <c r="AC148" s="158">
        <f t="shared" si="33"/>
        <v>0</v>
      </c>
      <c r="AD148" s="158">
        <f t="shared" si="33"/>
        <v>0</v>
      </c>
      <c r="AE148" s="158">
        <f t="shared" si="33"/>
        <v>0</v>
      </c>
      <c r="AF148" s="158">
        <f t="shared" si="33"/>
        <v>0</v>
      </c>
      <c r="AG148" s="158">
        <f t="shared" si="33"/>
        <v>0</v>
      </c>
      <c r="AH148" s="158">
        <f t="shared" si="33"/>
        <v>0</v>
      </c>
      <c r="AI148" s="158">
        <f t="shared" si="33"/>
        <v>0</v>
      </c>
      <c r="AJ148" s="158">
        <f t="shared" si="33"/>
        <v>0</v>
      </c>
    </row>
    <row r="149" ht="15.75" customHeight="1">
      <c r="AA149" s="158">
        <f t="shared" ref="AA149:AJ149" si="34">AA102-AA127</f>
        <v>0</v>
      </c>
      <c r="AB149" s="158">
        <f t="shared" si="34"/>
        <v>0</v>
      </c>
      <c r="AC149" s="158">
        <f t="shared" si="34"/>
        <v>0</v>
      </c>
      <c r="AD149" s="158">
        <f t="shared" si="34"/>
        <v>0</v>
      </c>
      <c r="AE149" s="158">
        <f t="shared" si="34"/>
        <v>0</v>
      </c>
      <c r="AF149" s="158">
        <f t="shared" si="34"/>
        <v>0</v>
      </c>
      <c r="AG149" s="158">
        <f t="shared" si="34"/>
        <v>0</v>
      </c>
      <c r="AH149" s="158">
        <f t="shared" si="34"/>
        <v>0</v>
      </c>
      <c r="AI149" s="158">
        <f t="shared" si="34"/>
        <v>0</v>
      </c>
      <c r="AJ149" s="158">
        <f t="shared" si="34"/>
        <v>0</v>
      </c>
    </row>
    <row r="150" ht="15.75" customHeight="1">
      <c r="AA150" s="158">
        <f t="shared" ref="AA150:AJ150" si="35">AA103-AA128</f>
        <v>0</v>
      </c>
      <c r="AB150" s="158">
        <f t="shared" si="35"/>
        <v>0</v>
      </c>
      <c r="AC150" s="158">
        <f t="shared" si="35"/>
        <v>0</v>
      </c>
      <c r="AD150" s="158">
        <f t="shared" si="35"/>
        <v>0</v>
      </c>
      <c r="AE150" s="158">
        <f t="shared" si="35"/>
        <v>0</v>
      </c>
      <c r="AF150" s="158">
        <f t="shared" si="35"/>
        <v>0</v>
      </c>
      <c r="AG150" s="158">
        <f t="shared" si="35"/>
        <v>0</v>
      </c>
      <c r="AH150" s="158">
        <f t="shared" si="35"/>
        <v>0</v>
      </c>
      <c r="AI150" s="158">
        <f t="shared" si="35"/>
        <v>0</v>
      </c>
      <c r="AJ150" s="158">
        <f t="shared" si="35"/>
        <v>0</v>
      </c>
    </row>
    <row r="151" ht="15.75" customHeight="1">
      <c r="AA151" s="158">
        <f t="shared" ref="AA151:AJ151" si="36">AA104-AA129</f>
        <v>0</v>
      </c>
      <c r="AB151" s="158">
        <f t="shared" si="36"/>
        <v>0</v>
      </c>
      <c r="AC151" s="158">
        <f t="shared" si="36"/>
        <v>0</v>
      </c>
      <c r="AD151" s="158">
        <f t="shared" si="36"/>
        <v>0</v>
      </c>
      <c r="AE151" s="158">
        <f t="shared" si="36"/>
        <v>0</v>
      </c>
      <c r="AF151" s="158">
        <f t="shared" si="36"/>
        <v>0</v>
      </c>
      <c r="AG151" s="158">
        <f t="shared" si="36"/>
        <v>0</v>
      </c>
      <c r="AH151" s="158">
        <f t="shared" si="36"/>
        <v>0</v>
      </c>
      <c r="AI151" s="158">
        <f t="shared" si="36"/>
        <v>0</v>
      </c>
      <c r="AJ151" s="158">
        <f t="shared" si="36"/>
        <v>0</v>
      </c>
    </row>
    <row r="152" ht="15.75" customHeight="1">
      <c r="AA152" s="158">
        <f t="shared" ref="AA152:AJ152" si="37">AA105-AA130</f>
        <v>0</v>
      </c>
      <c r="AB152" s="158">
        <f t="shared" si="37"/>
        <v>0</v>
      </c>
      <c r="AC152" s="158">
        <f t="shared" si="37"/>
        <v>0</v>
      </c>
      <c r="AD152" s="158">
        <f t="shared" si="37"/>
        <v>0</v>
      </c>
      <c r="AE152" s="158">
        <f t="shared" si="37"/>
        <v>0</v>
      </c>
      <c r="AF152" s="158">
        <f t="shared" si="37"/>
        <v>0</v>
      </c>
      <c r="AG152" s="158">
        <f t="shared" si="37"/>
        <v>0</v>
      </c>
      <c r="AH152" s="158">
        <f t="shared" si="37"/>
        <v>0</v>
      </c>
      <c r="AI152" s="158">
        <f t="shared" si="37"/>
        <v>0</v>
      </c>
      <c r="AJ152" s="158">
        <f t="shared" si="37"/>
        <v>0</v>
      </c>
    </row>
    <row r="153" ht="15.75" customHeight="1">
      <c r="AA153" s="158">
        <f t="shared" ref="AA153:AJ153" si="38">AA106-AA131</f>
        <v>0</v>
      </c>
      <c r="AB153" s="158">
        <f t="shared" si="38"/>
        <v>0</v>
      </c>
      <c r="AC153" s="158">
        <f t="shared" si="38"/>
        <v>0</v>
      </c>
      <c r="AD153" s="158">
        <f t="shared" si="38"/>
        <v>0</v>
      </c>
      <c r="AE153" s="158">
        <f t="shared" si="38"/>
        <v>0</v>
      </c>
      <c r="AF153" s="158">
        <f t="shared" si="38"/>
        <v>0</v>
      </c>
      <c r="AG153" s="158">
        <f t="shared" si="38"/>
        <v>0</v>
      </c>
      <c r="AH153" s="158">
        <f t="shared" si="38"/>
        <v>0</v>
      </c>
      <c r="AI153" s="158">
        <f t="shared" si="38"/>
        <v>0</v>
      </c>
      <c r="AJ153" s="158">
        <f t="shared" si="38"/>
        <v>0</v>
      </c>
    </row>
    <row r="154" ht="15.75" customHeight="1">
      <c r="AA154" s="158">
        <f t="shared" ref="AA154:AJ154" si="39">AA107-AA132</f>
        <v>0</v>
      </c>
      <c r="AB154" s="158">
        <f t="shared" si="39"/>
        <v>0</v>
      </c>
      <c r="AC154" s="158">
        <f t="shared" si="39"/>
        <v>0</v>
      </c>
      <c r="AD154" s="158">
        <f t="shared" si="39"/>
        <v>0</v>
      </c>
      <c r="AE154" s="158">
        <f t="shared" si="39"/>
        <v>0</v>
      </c>
      <c r="AF154" s="158">
        <f t="shared" si="39"/>
        <v>0</v>
      </c>
      <c r="AG154" s="158">
        <f t="shared" si="39"/>
        <v>0</v>
      </c>
      <c r="AH154" s="158">
        <f t="shared" si="39"/>
        <v>0</v>
      </c>
      <c r="AI154" s="158">
        <f t="shared" si="39"/>
        <v>0</v>
      </c>
      <c r="AJ154" s="158">
        <f t="shared" si="39"/>
        <v>0</v>
      </c>
    </row>
    <row r="155" ht="15.75" customHeight="1">
      <c r="AA155" s="158">
        <f t="shared" ref="AA155:AJ155" si="40">AA108-AA133</f>
        <v>0</v>
      </c>
      <c r="AB155" s="158">
        <f t="shared" si="40"/>
        <v>0</v>
      </c>
      <c r="AC155" s="158">
        <f t="shared" si="40"/>
        <v>0</v>
      </c>
      <c r="AD155" s="158">
        <f t="shared" si="40"/>
        <v>0</v>
      </c>
      <c r="AE155" s="158">
        <f t="shared" si="40"/>
        <v>0</v>
      </c>
      <c r="AF155" s="158">
        <f t="shared" si="40"/>
        <v>0</v>
      </c>
      <c r="AG155" s="158">
        <f t="shared" si="40"/>
        <v>0</v>
      </c>
      <c r="AH155" s="158">
        <f t="shared" si="40"/>
        <v>0</v>
      </c>
      <c r="AI155" s="158">
        <f t="shared" si="40"/>
        <v>0</v>
      </c>
      <c r="AJ155" s="158">
        <f t="shared" si="40"/>
        <v>0</v>
      </c>
    </row>
    <row r="156" ht="15.75" customHeight="1">
      <c r="AA156" s="158">
        <f t="shared" ref="AA156:AJ156" si="41">AA109-AA134</f>
        <v>0</v>
      </c>
      <c r="AB156" s="158">
        <f t="shared" si="41"/>
        <v>0</v>
      </c>
      <c r="AC156" s="158">
        <f t="shared" si="41"/>
        <v>0</v>
      </c>
      <c r="AD156" s="158">
        <f t="shared" si="41"/>
        <v>0</v>
      </c>
      <c r="AE156" s="158">
        <f t="shared" si="41"/>
        <v>0</v>
      </c>
      <c r="AF156" s="158">
        <f t="shared" si="41"/>
        <v>0</v>
      </c>
      <c r="AG156" s="158">
        <f t="shared" si="41"/>
        <v>0</v>
      </c>
      <c r="AH156" s="158">
        <f t="shared" si="41"/>
        <v>0</v>
      </c>
      <c r="AI156" s="158">
        <f t="shared" si="41"/>
        <v>0</v>
      </c>
      <c r="AJ156" s="158">
        <f t="shared" si="41"/>
        <v>0</v>
      </c>
    </row>
    <row r="157" ht="15.75" customHeight="1">
      <c r="AA157" s="158">
        <f t="shared" ref="AA157:AJ157" si="42">AA110-AA135</f>
        <v>0</v>
      </c>
      <c r="AB157" s="158">
        <f t="shared" si="42"/>
        <v>0</v>
      </c>
      <c r="AC157" s="158">
        <f t="shared" si="42"/>
        <v>0</v>
      </c>
      <c r="AD157" s="158">
        <f t="shared" si="42"/>
        <v>0</v>
      </c>
      <c r="AE157" s="158">
        <f t="shared" si="42"/>
        <v>0</v>
      </c>
      <c r="AF157" s="158">
        <f t="shared" si="42"/>
        <v>0</v>
      </c>
      <c r="AG157" s="158">
        <f t="shared" si="42"/>
        <v>0</v>
      </c>
      <c r="AH157" s="158">
        <f t="shared" si="42"/>
        <v>0</v>
      </c>
      <c r="AI157" s="158">
        <f t="shared" si="42"/>
        <v>0</v>
      </c>
      <c r="AJ157" s="158">
        <f t="shared" si="42"/>
        <v>0</v>
      </c>
    </row>
    <row r="158" ht="15.75" customHeight="1">
      <c r="AA158" s="158">
        <f t="shared" ref="AA158:AJ158" si="43">AA111-AA136</f>
        <v>0</v>
      </c>
      <c r="AB158" s="158">
        <f t="shared" si="43"/>
        <v>0</v>
      </c>
      <c r="AC158" s="158">
        <f t="shared" si="43"/>
        <v>0</v>
      </c>
      <c r="AD158" s="158">
        <f t="shared" si="43"/>
        <v>0</v>
      </c>
      <c r="AE158" s="158">
        <f t="shared" si="43"/>
        <v>0</v>
      </c>
      <c r="AF158" s="158">
        <f t="shared" si="43"/>
        <v>0</v>
      </c>
      <c r="AG158" s="158">
        <f t="shared" si="43"/>
        <v>0</v>
      </c>
      <c r="AH158" s="158">
        <f t="shared" si="43"/>
        <v>0</v>
      </c>
      <c r="AI158" s="158">
        <f t="shared" si="43"/>
        <v>0</v>
      </c>
      <c r="AJ158" s="158">
        <f t="shared" si="43"/>
        <v>0</v>
      </c>
    </row>
    <row r="159" ht="15.75" customHeight="1">
      <c r="AA159" s="158">
        <f t="shared" ref="AA159:AJ159" si="44">AA112-AA137</f>
        <v>0</v>
      </c>
      <c r="AB159" s="158">
        <f t="shared" si="44"/>
        <v>0</v>
      </c>
      <c r="AC159" s="158">
        <f t="shared" si="44"/>
        <v>0</v>
      </c>
      <c r="AD159" s="158">
        <f t="shared" si="44"/>
        <v>0</v>
      </c>
      <c r="AE159" s="158">
        <f t="shared" si="44"/>
        <v>0</v>
      </c>
      <c r="AF159" s="158">
        <f t="shared" si="44"/>
        <v>0</v>
      </c>
      <c r="AG159" s="158">
        <f t="shared" si="44"/>
        <v>0</v>
      </c>
      <c r="AH159" s="158">
        <f t="shared" si="44"/>
        <v>0</v>
      </c>
      <c r="AI159" s="158">
        <f t="shared" si="44"/>
        <v>0</v>
      </c>
      <c r="AJ159" s="158">
        <f t="shared" si="44"/>
        <v>0</v>
      </c>
    </row>
    <row r="160" ht="15.75" customHeight="1">
      <c r="AA160" s="158">
        <f t="shared" ref="AA160:AJ160" si="45">AA113-AA138</f>
        <v>0</v>
      </c>
      <c r="AB160" s="158">
        <f t="shared" si="45"/>
        <v>0</v>
      </c>
      <c r="AC160" s="158">
        <f t="shared" si="45"/>
        <v>0</v>
      </c>
      <c r="AD160" s="158">
        <f t="shared" si="45"/>
        <v>0</v>
      </c>
      <c r="AE160" s="158">
        <f t="shared" si="45"/>
        <v>0</v>
      </c>
      <c r="AF160" s="158">
        <f t="shared" si="45"/>
        <v>0</v>
      </c>
      <c r="AG160" s="158">
        <f t="shared" si="45"/>
        <v>0</v>
      </c>
      <c r="AH160" s="158">
        <f t="shared" si="45"/>
        <v>0</v>
      </c>
      <c r="AI160" s="158">
        <f t="shared" si="45"/>
        <v>0</v>
      </c>
      <c r="AJ160" s="158">
        <f t="shared" si="45"/>
        <v>0</v>
      </c>
    </row>
    <row r="161" ht="15.75" customHeight="1">
      <c r="AA161" s="158">
        <f t="shared" ref="AA161:AJ161" si="46">AA114-AA139</f>
        <v>0</v>
      </c>
      <c r="AB161" s="158">
        <f t="shared" si="46"/>
        <v>0</v>
      </c>
      <c r="AC161" s="158">
        <f t="shared" si="46"/>
        <v>0</v>
      </c>
      <c r="AD161" s="158">
        <f t="shared" si="46"/>
        <v>0</v>
      </c>
      <c r="AE161" s="158">
        <f t="shared" si="46"/>
        <v>0</v>
      </c>
      <c r="AF161" s="158">
        <f t="shared" si="46"/>
        <v>0</v>
      </c>
      <c r="AG161" s="158">
        <f t="shared" si="46"/>
        <v>0</v>
      </c>
      <c r="AH161" s="158">
        <f t="shared" si="46"/>
        <v>0</v>
      </c>
      <c r="AI161" s="158">
        <f t="shared" si="46"/>
        <v>0</v>
      </c>
      <c r="AJ161" s="158">
        <f t="shared" si="46"/>
        <v>0</v>
      </c>
    </row>
    <row r="162" ht="15.75" customHeight="1">
      <c r="AA162" s="158">
        <f t="shared" ref="AA162:AJ162" si="47">AA115-AA140</f>
        <v>0</v>
      </c>
      <c r="AB162" s="158">
        <f t="shared" si="47"/>
        <v>0</v>
      </c>
      <c r="AC162" s="158">
        <f t="shared" si="47"/>
        <v>0</v>
      </c>
      <c r="AD162" s="158">
        <f t="shared" si="47"/>
        <v>0</v>
      </c>
      <c r="AE162" s="158">
        <f t="shared" si="47"/>
        <v>0</v>
      </c>
      <c r="AF162" s="158">
        <f t="shared" si="47"/>
        <v>0</v>
      </c>
      <c r="AG162" s="158">
        <f t="shared" si="47"/>
        <v>0</v>
      </c>
      <c r="AH162" s="158">
        <f t="shared" si="47"/>
        <v>0</v>
      </c>
      <c r="AI162" s="158">
        <f t="shared" si="47"/>
        <v>0</v>
      </c>
      <c r="AJ162" s="158">
        <f t="shared" si="47"/>
        <v>0</v>
      </c>
    </row>
    <row r="163" ht="15.75" customHeight="1">
      <c r="AA163" s="158">
        <f t="shared" ref="AA163:AJ163" si="48">AA116-AA141</f>
        <v>0</v>
      </c>
      <c r="AB163" s="158">
        <f t="shared" si="48"/>
        <v>0</v>
      </c>
      <c r="AC163" s="158">
        <f t="shared" si="48"/>
        <v>0</v>
      </c>
      <c r="AD163" s="158">
        <f t="shared" si="48"/>
        <v>0</v>
      </c>
      <c r="AE163" s="158">
        <f t="shared" si="48"/>
        <v>0</v>
      </c>
      <c r="AF163" s="158">
        <f t="shared" si="48"/>
        <v>0</v>
      </c>
      <c r="AG163" s="158">
        <f t="shared" si="48"/>
        <v>0</v>
      </c>
      <c r="AH163" s="158">
        <f t="shared" si="48"/>
        <v>0</v>
      </c>
      <c r="AI163" s="158">
        <f t="shared" si="48"/>
        <v>0</v>
      </c>
      <c r="AJ163" s="158">
        <f t="shared" si="48"/>
        <v>0</v>
      </c>
    </row>
    <row r="164" ht="15.75" customHeight="1">
      <c r="AA164" s="158">
        <f t="shared" ref="AA164:AJ164" si="49">AA117-AA142</f>
        <v>0</v>
      </c>
      <c r="AB164" s="158">
        <f t="shared" si="49"/>
        <v>0</v>
      </c>
      <c r="AC164" s="158">
        <f t="shared" si="49"/>
        <v>0</v>
      </c>
      <c r="AD164" s="158">
        <f t="shared" si="49"/>
        <v>0</v>
      </c>
      <c r="AE164" s="158">
        <f t="shared" si="49"/>
        <v>0</v>
      </c>
      <c r="AF164" s="158">
        <f t="shared" si="49"/>
        <v>0</v>
      </c>
      <c r="AG164" s="158">
        <f t="shared" si="49"/>
        <v>0</v>
      </c>
      <c r="AH164" s="158">
        <f t="shared" si="49"/>
        <v>0</v>
      </c>
      <c r="AI164" s="158">
        <f t="shared" si="49"/>
        <v>0</v>
      </c>
      <c r="AJ164" s="158">
        <f t="shared" si="49"/>
        <v>0</v>
      </c>
    </row>
    <row r="165" ht="15.75" customHeight="1">
      <c r="AA165" s="158">
        <f t="shared" ref="AA165:AJ165" si="50">AA118-AA143</f>
        <v>0</v>
      </c>
      <c r="AB165" s="158">
        <f t="shared" si="50"/>
        <v>0</v>
      </c>
      <c r="AC165" s="158">
        <f t="shared" si="50"/>
        <v>0</v>
      </c>
      <c r="AD165" s="158">
        <f t="shared" si="50"/>
        <v>0</v>
      </c>
      <c r="AE165" s="158">
        <f t="shared" si="50"/>
        <v>0</v>
      </c>
      <c r="AF165" s="158">
        <f t="shared" si="50"/>
        <v>0</v>
      </c>
      <c r="AG165" s="158">
        <f t="shared" si="50"/>
        <v>0</v>
      </c>
      <c r="AH165" s="158">
        <f t="shared" si="50"/>
        <v>0</v>
      </c>
      <c r="AI165" s="158">
        <f t="shared" si="50"/>
        <v>0</v>
      </c>
      <c r="AJ165" s="158">
        <f t="shared" si="50"/>
        <v>0</v>
      </c>
    </row>
    <row r="166" ht="15.75" customHeight="1">
      <c r="AA166" s="158">
        <f t="shared" ref="AA166:AJ166" si="51">AA119-AA144</f>
        <v>0</v>
      </c>
      <c r="AB166" s="158">
        <f t="shared" si="51"/>
        <v>0</v>
      </c>
      <c r="AC166" s="158">
        <f t="shared" si="51"/>
        <v>0</v>
      </c>
      <c r="AD166" s="158">
        <f t="shared" si="51"/>
        <v>0</v>
      </c>
      <c r="AE166" s="158">
        <f t="shared" si="51"/>
        <v>0</v>
      </c>
      <c r="AF166" s="158">
        <f t="shared" si="51"/>
        <v>0</v>
      </c>
      <c r="AG166" s="158">
        <f t="shared" si="51"/>
        <v>0</v>
      </c>
      <c r="AH166" s="158">
        <f t="shared" si="51"/>
        <v>0</v>
      </c>
      <c r="AI166" s="158">
        <f t="shared" si="51"/>
        <v>0</v>
      </c>
      <c r="AJ166" s="158">
        <f t="shared" si="51"/>
        <v>0</v>
      </c>
    </row>
    <row r="167" ht="15.75" customHeight="1">
      <c r="AA167" s="158">
        <f t="shared" ref="AA167:AJ167" si="52">AA120-AA145</f>
        <v>0</v>
      </c>
      <c r="AB167" s="158">
        <f t="shared" si="52"/>
        <v>0</v>
      </c>
      <c r="AC167" s="158">
        <f t="shared" si="52"/>
        <v>0</v>
      </c>
      <c r="AD167" s="158">
        <f t="shared" si="52"/>
        <v>0</v>
      </c>
      <c r="AE167" s="158">
        <f t="shared" si="52"/>
        <v>0</v>
      </c>
      <c r="AF167" s="158">
        <f t="shared" si="52"/>
        <v>0</v>
      </c>
      <c r="AG167" s="158">
        <f t="shared" si="52"/>
        <v>0</v>
      </c>
      <c r="AH167" s="158">
        <f t="shared" si="52"/>
        <v>0</v>
      </c>
      <c r="AI167" s="158">
        <f t="shared" si="52"/>
        <v>0</v>
      </c>
      <c r="AJ167" s="158">
        <f t="shared" si="52"/>
        <v>0</v>
      </c>
    </row>
    <row r="168" ht="15.75" customHeight="1">
      <c r="AA168" s="158">
        <f t="shared" ref="AA168:AJ168" si="53">AA121-AA146</f>
        <v>0</v>
      </c>
      <c r="AB168" s="158">
        <f t="shared" si="53"/>
        <v>0</v>
      </c>
      <c r="AC168" s="158">
        <f t="shared" si="53"/>
        <v>0</v>
      </c>
      <c r="AD168" s="158">
        <f t="shared" si="53"/>
        <v>0</v>
      </c>
      <c r="AE168" s="158">
        <f t="shared" si="53"/>
        <v>0</v>
      </c>
      <c r="AF168" s="158">
        <f t="shared" si="53"/>
        <v>0</v>
      </c>
      <c r="AG168" s="158">
        <f t="shared" si="53"/>
        <v>0</v>
      </c>
      <c r="AH168" s="158">
        <f t="shared" si="53"/>
        <v>0</v>
      </c>
      <c r="AI168" s="158">
        <f t="shared" si="53"/>
        <v>0</v>
      </c>
      <c r="AJ168" s="158">
        <f t="shared" si="53"/>
        <v>0</v>
      </c>
    </row>
    <row r="169" ht="15.75" customHeight="1">
      <c r="AA169" s="158">
        <f t="shared" ref="AA169:AJ169" si="54">AA122-AA147</f>
        <v>0</v>
      </c>
      <c r="AB169" s="158">
        <f t="shared" si="54"/>
        <v>0</v>
      </c>
      <c r="AC169" s="158">
        <f t="shared" si="54"/>
        <v>0</v>
      </c>
      <c r="AD169" s="158">
        <f t="shared" si="54"/>
        <v>0</v>
      </c>
      <c r="AE169" s="158">
        <f t="shared" si="54"/>
        <v>0</v>
      </c>
      <c r="AF169" s="158">
        <f t="shared" si="54"/>
        <v>0</v>
      </c>
      <c r="AG169" s="158">
        <f t="shared" si="54"/>
        <v>0</v>
      </c>
      <c r="AH169" s="158">
        <f t="shared" si="54"/>
        <v>0</v>
      </c>
      <c r="AI169" s="158">
        <f t="shared" si="54"/>
        <v>0</v>
      </c>
      <c r="AJ169" s="158">
        <f t="shared" si="54"/>
        <v>0</v>
      </c>
    </row>
    <row r="170" ht="15.75" customHeight="1">
      <c r="AA170" s="158">
        <f t="shared" ref="AA170:AJ170" si="55">AA123-AA148</f>
        <v>0</v>
      </c>
      <c r="AB170" s="158">
        <f t="shared" si="55"/>
        <v>0</v>
      </c>
      <c r="AC170" s="158">
        <f t="shared" si="55"/>
        <v>0</v>
      </c>
      <c r="AD170" s="158">
        <f t="shared" si="55"/>
        <v>0</v>
      </c>
      <c r="AE170" s="158">
        <f t="shared" si="55"/>
        <v>0</v>
      </c>
      <c r="AF170" s="158">
        <f t="shared" si="55"/>
        <v>0</v>
      </c>
      <c r="AG170" s="158">
        <f t="shared" si="55"/>
        <v>0</v>
      </c>
      <c r="AH170" s="158">
        <f t="shared" si="55"/>
        <v>0</v>
      </c>
      <c r="AI170" s="158">
        <f t="shared" si="55"/>
        <v>0</v>
      </c>
      <c r="AJ170" s="158">
        <f t="shared" si="55"/>
        <v>0</v>
      </c>
    </row>
    <row r="171" ht="15.75" customHeight="1">
      <c r="AA171" s="158">
        <f t="shared" ref="AA171:AJ171" si="56">AA124-AA149</f>
        <v>0</v>
      </c>
      <c r="AB171" s="158">
        <f t="shared" si="56"/>
        <v>0</v>
      </c>
      <c r="AC171" s="158">
        <f t="shared" si="56"/>
        <v>0</v>
      </c>
      <c r="AD171" s="158">
        <f t="shared" si="56"/>
        <v>0</v>
      </c>
      <c r="AE171" s="158">
        <f t="shared" si="56"/>
        <v>0</v>
      </c>
      <c r="AF171" s="158">
        <f t="shared" si="56"/>
        <v>0</v>
      </c>
      <c r="AG171" s="158">
        <f t="shared" si="56"/>
        <v>0</v>
      </c>
      <c r="AH171" s="158">
        <f t="shared" si="56"/>
        <v>0</v>
      </c>
      <c r="AI171" s="158">
        <f t="shared" si="56"/>
        <v>0</v>
      </c>
      <c r="AJ171" s="158">
        <f t="shared" si="56"/>
        <v>0</v>
      </c>
    </row>
    <row r="172" ht="15.75" customHeight="1">
      <c r="AA172" s="158">
        <f t="shared" ref="AA172:AJ172" si="57">AA125-AA150</f>
        <v>0</v>
      </c>
      <c r="AB172" s="158">
        <f t="shared" si="57"/>
        <v>0</v>
      </c>
      <c r="AC172" s="158">
        <f t="shared" si="57"/>
        <v>0</v>
      </c>
      <c r="AD172" s="158">
        <f t="shared" si="57"/>
        <v>0</v>
      </c>
      <c r="AE172" s="158">
        <f t="shared" si="57"/>
        <v>0</v>
      </c>
      <c r="AF172" s="158">
        <f t="shared" si="57"/>
        <v>0</v>
      </c>
      <c r="AG172" s="158">
        <f t="shared" si="57"/>
        <v>0</v>
      </c>
      <c r="AH172" s="158">
        <f t="shared" si="57"/>
        <v>0</v>
      </c>
      <c r="AI172" s="158">
        <f t="shared" si="57"/>
        <v>0</v>
      </c>
      <c r="AJ172" s="158">
        <f t="shared" si="57"/>
        <v>0</v>
      </c>
    </row>
    <row r="173" ht="15.75" customHeight="1">
      <c r="AA173" s="158">
        <f t="shared" ref="AA173:AJ173" si="58">AA126-AA151</f>
        <v>0</v>
      </c>
      <c r="AB173" s="158">
        <f t="shared" si="58"/>
        <v>0</v>
      </c>
      <c r="AC173" s="158">
        <f t="shared" si="58"/>
        <v>0</v>
      </c>
      <c r="AD173" s="158">
        <f t="shared" si="58"/>
        <v>0</v>
      </c>
      <c r="AE173" s="158">
        <f t="shared" si="58"/>
        <v>0</v>
      </c>
      <c r="AF173" s="158">
        <f t="shared" si="58"/>
        <v>0</v>
      </c>
      <c r="AG173" s="158">
        <f t="shared" si="58"/>
        <v>0</v>
      </c>
      <c r="AH173" s="158">
        <f t="shared" si="58"/>
        <v>0</v>
      </c>
      <c r="AI173" s="158">
        <f t="shared" si="58"/>
        <v>0</v>
      </c>
      <c r="AJ173" s="158">
        <f t="shared" si="58"/>
        <v>0</v>
      </c>
    </row>
    <row r="174" ht="15.75" customHeight="1">
      <c r="AA174" s="158">
        <f t="shared" ref="AA174:AJ174" si="59">AA127-AA152</f>
        <v>0</v>
      </c>
      <c r="AB174" s="158">
        <f t="shared" si="59"/>
        <v>0</v>
      </c>
      <c r="AC174" s="158">
        <f t="shared" si="59"/>
        <v>0</v>
      </c>
      <c r="AD174" s="158">
        <f t="shared" si="59"/>
        <v>0</v>
      </c>
      <c r="AE174" s="158">
        <f t="shared" si="59"/>
        <v>0</v>
      </c>
      <c r="AF174" s="158">
        <f t="shared" si="59"/>
        <v>0</v>
      </c>
      <c r="AG174" s="158">
        <f t="shared" si="59"/>
        <v>0</v>
      </c>
      <c r="AH174" s="158">
        <f t="shared" si="59"/>
        <v>0</v>
      </c>
      <c r="AI174" s="158">
        <f t="shared" si="59"/>
        <v>0</v>
      </c>
      <c r="AJ174" s="158">
        <f t="shared" si="59"/>
        <v>0</v>
      </c>
    </row>
    <row r="175" ht="15.75" customHeight="1">
      <c r="AA175" s="158">
        <f t="shared" ref="AA175:AJ175" si="60">AA128-AA153</f>
        <v>0</v>
      </c>
      <c r="AB175" s="158">
        <f t="shared" si="60"/>
        <v>0</v>
      </c>
      <c r="AC175" s="158">
        <f t="shared" si="60"/>
        <v>0</v>
      </c>
      <c r="AD175" s="158">
        <f t="shared" si="60"/>
        <v>0</v>
      </c>
      <c r="AE175" s="158">
        <f t="shared" si="60"/>
        <v>0</v>
      </c>
      <c r="AF175" s="158">
        <f t="shared" si="60"/>
        <v>0</v>
      </c>
      <c r="AG175" s="158">
        <f t="shared" si="60"/>
        <v>0</v>
      </c>
      <c r="AH175" s="158">
        <f t="shared" si="60"/>
        <v>0</v>
      </c>
      <c r="AI175" s="158">
        <f t="shared" si="60"/>
        <v>0</v>
      </c>
      <c r="AJ175" s="158">
        <f t="shared" si="60"/>
        <v>0</v>
      </c>
    </row>
    <row r="176" ht="15.75" customHeight="1">
      <c r="AA176" s="158">
        <f t="shared" ref="AA176:AJ176" si="61">AA129-AA154</f>
        <v>0</v>
      </c>
      <c r="AB176" s="158">
        <f t="shared" si="61"/>
        <v>0</v>
      </c>
      <c r="AC176" s="158">
        <f t="shared" si="61"/>
        <v>0</v>
      </c>
      <c r="AD176" s="158">
        <f t="shared" si="61"/>
        <v>0</v>
      </c>
      <c r="AE176" s="158">
        <f t="shared" si="61"/>
        <v>0</v>
      </c>
      <c r="AF176" s="158">
        <f t="shared" si="61"/>
        <v>0</v>
      </c>
      <c r="AG176" s="158">
        <f t="shared" si="61"/>
        <v>0</v>
      </c>
      <c r="AH176" s="158">
        <f t="shared" si="61"/>
        <v>0</v>
      </c>
      <c r="AI176" s="158">
        <f t="shared" si="61"/>
        <v>0</v>
      </c>
      <c r="AJ176" s="158">
        <f t="shared" si="61"/>
        <v>0</v>
      </c>
    </row>
    <row r="177" ht="15.75" customHeight="1">
      <c r="AA177" s="158">
        <f t="shared" ref="AA177:AJ177" si="62">AA130-AA155</f>
        <v>0</v>
      </c>
      <c r="AB177" s="158">
        <f t="shared" si="62"/>
        <v>0</v>
      </c>
      <c r="AC177" s="158">
        <f t="shared" si="62"/>
        <v>0</v>
      </c>
      <c r="AD177" s="158">
        <f t="shared" si="62"/>
        <v>0</v>
      </c>
      <c r="AE177" s="158">
        <f t="shared" si="62"/>
        <v>0</v>
      </c>
      <c r="AF177" s="158">
        <f t="shared" si="62"/>
        <v>0</v>
      </c>
      <c r="AG177" s="158">
        <f t="shared" si="62"/>
        <v>0</v>
      </c>
      <c r="AH177" s="158">
        <f t="shared" si="62"/>
        <v>0</v>
      </c>
      <c r="AI177" s="158">
        <f t="shared" si="62"/>
        <v>0</v>
      </c>
      <c r="AJ177" s="158">
        <f t="shared" si="62"/>
        <v>0</v>
      </c>
    </row>
    <row r="178" ht="15.75" customHeight="1">
      <c r="AA178" s="158">
        <f t="shared" ref="AA178:AJ178" si="63">AA131-AA156</f>
        <v>0</v>
      </c>
      <c r="AB178" s="158">
        <f t="shared" si="63"/>
        <v>0</v>
      </c>
      <c r="AC178" s="158">
        <f t="shared" si="63"/>
        <v>0</v>
      </c>
      <c r="AD178" s="158">
        <f t="shared" si="63"/>
        <v>0</v>
      </c>
      <c r="AE178" s="158">
        <f t="shared" si="63"/>
        <v>0</v>
      </c>
      <c r="AF178" s="158">
        <f t="shared" si="63"/>
        <v>0</v>
      </c>
      <c r="AG178" s="158">
        <f t="shared" si="63"/>
        <v>0</v>
      </c>
      <c r="AH178" s="158">
        <f t="shared" si="63"/>
        <v>0</v>
      </c>
      <c r="AI178" s="158">
        <f t="shared" si="63"/>
        <v>0</v>
      </c>
      <c r="AJ178" s="158">
        <f t="shared" si="63"/>
        <v>0</v>
      </c>
    </row>
    <row r="179" ht="15.75" customHeight="1">
      <c r="AA179" s="158">
        <f t="shared" ref="AA179:AJ179" si="64">AA132-AA157</f>
        <v>0</v>
      </c>
      <c r="AB179" s="158">
        <f t="shared" si="64"/>
        <v>0</v>
      </c>
      <c r="AC179" s="158">
        <f t="shared" si="64"/>
        <v>0</v>
      </c>
      <c r="AD179" s="158">
        <f t="shared" si="64"/>
        <v>0</v>
      </c>
      <c r="AE179" s="158">
        <f t="shared" si="64"/>
        <v>0</v>
      </c>
      <c r="AF179" s="158">
        <f t="shared" si="64"/>
        <v>0</v>
      </c>
      <c r="AG179" s="158">
        <f t="shared" si="64"/>
        <v>0</v>
      </c>
      <c r="AH179" s="158">
        <f t="shared" si="64"/>
        <v>0</v>
      </c>
      <c r="AI179" s="158">
        <f t="shared" si="64"/>
        <v>0</v>
      </c>
      <c r="AJ179" s="158">
        <f t="shared" si="64"/>
        <v>0</v>
      </c>
    </row>
    <row r="180" ht="15.75" customHeight="1">
      <c r="AA180" s="158">
        <f t="shared" ref="AA180:AJ180" si="65">AA133-AA158</f>
        <v>0</v>
      </c>
      <c r="AB180" s="158">
        <f t="shared" si="65"/>
        <v>0</v>
      </c>
      <c r="AC180" s="158">
        <f t="shared" si="65"/>
        <v>0</v>
      </c>
      <c r="AD180" s="158">
        <f t="shared" si="65"/>
        <v>0</v>
      </c>
      <c r="AE180" s="158">
        <f t="shared" si="65"/>
        <v>0</v>
      </c>
      <c r="AF180" s="158">
        <f t="shared" si="65"/>
        <v>0</v>
      </c>
      <c r="AG180" s="158">
        <f t="shared" si="65"/>
        <v>0</v>
      </c>
      <c r="AH180" s="158">
        <f t="shared" si="65"/>
        <v>0</v>
      </c>
      <c r="AI180" s="158">
        <f t="shared" si="65"/>
        <v>0</v>
      </c>
      <c r="AJ180" s="158">
        <f t="shared" si="65"/>
        <v>0</v>
      </c>
    </row>
    <row r="181" ht="15.75" customHeight="1">
      <c r="AA181" s="158">
        <f t="shared" ref="AA181:AJ181" si="66">AA134-AA159</f>
        <v>0</v>
      </c>
      <c r="AB181" s="158">
        <f t="shared" si="66"/>
        <v>0</v>
      </c>
      <c r="AC181" s="158">
        <f t="shared" si="66"/>
        <v>0</v>
      </c>
      <c r="AD181" s="158">
        <f t="shared" si="66"/>
        <v>0</v>
      </c>
      <c r="AE181" s="158">
        <f t="shared" si="66"/>
        <v>0</v>
      </c>
      <c r="AF181" s="158">
        <f t="shared" si="66"/>
        <v>0</v>
      </c>
      <c r="AG181" s="158">
        <f t="shared" si="66"/>
        <v>0</v>
      </c>
      <c r="AH181" s="158">
        <f t="shared" si="66"/>
        <v>0</v>
      </c>
      <c r="AI181" s="158">
        <f t="shared" si="66"/>
        <v>0</v>
      </c>
      <c r="AJ181" s="158">
        <f t="shared" si="66"/>
        <v>0</v>
      </c>
    </row>
    <row r="182" ht="15.75" customHeight="1">
      <c r="AA182" s="158">
        <f t="shared" ref="AA182:AJ182" si="67">AA135-AA160</f>
        <v>0</v>
      </c>
      <c r="AB182" s="158">
        <f t="shared" si="67"/>
        <v>0</v>
      </c>
      <c r="AC182" s="158">
        <f t="shared" si="67"/>
        <v>0</v>
      </c>
      <c r="AD182" s="158">
        <f t="shared" si="67"/>
        <v>0</v>
      </c>
      <c r="AE182" s="158">
        <f t="shared" si="67"/>
        <v>0</v>
      </c>
      <c r="AF182" s="158">
        <f t="shared" si="67"/>
        <v>0</v>
      </c>
      <c r="AG182" s="158">
        <f t="shared" si="67"/>
        <v>0</v>
      </c>
      <c r="AH182" s="158">
        <f t="shared" si="67"/>
        <v>0</v>
      </c>
      <c r="AI182" s="158">
        <f t="shared" si="67"/>
        <v>0</v>
      </c>
      <c r="AJ182" s="158">
        <f t="shared" si="67"/>
        <v>0</v>
      </c>
    </row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7">
    <mergeCell ref="B43:B44"/>
    <mergeCell ref="B45:B46"/>
    <mergeCell ref="B47:B48"/>
    <mergeCell ref="B49:B50"/>
    <mergeCell ref="B51:B52"/>
    <mergeCell ref="B53:B54"/>
    <mergeCell ref="B55:B56"/>
    <mergeCell ref="C45:C46"/>
    <mergeCell ref="C47:C48"/>
    <mergeCell ref="C49:C50"/>
    <mergeCell ref="C51:C52"/>
    <mergeCell ref="C53:C54"/>
    <mergeCell ref="C55:C56"/>
    <mergeCell ref="Z55:Z56"/>
    <mergeCell ref="B1:E1"/>
    <mergeCell ref="H3:I3"/>
    <mergeCell ref="J3:N3"/>
    <mergeCell ref="B5:D5"/>
    <mergeCell ref="E6:N6"/>
    <mergeCell ref="D7:G7"/>
    <mergeCell ref="I7:M7"/>
    <mergeCell ref="B6:D6"/>
    <mergeCell ref="B8:B9"/>
    <mergeCell ref="C8:C9"/>
    <mergeCell ref="B10:B11"/>
    <mergeCell ref="C10:C11"/>
    <mergeCell ref="B12:B13"/>
    <mergeCell ref="C12:C13"/>
    <mergeCell ref="C22:C23"/>
    <mergeCell ref="C24:C25"/>
    <mergeCell ref="C26:C27"/>
    <mergeCell ref="C28:C29"/>
    <mergeCell ref="B31:D31"/>
    <mergeCell ref="B32:D32"/>
    <mergeCell ref="B33:D33"/>
    <mergeCell ref="D34:N34"/>
    <mergeCell ref="B14:B15"/>
    <mergeCell ref="C14:C15"/>
    <mergeCell ref="B16:B17"/>
    <mergeCell ref="C16:C17"/>
    <mergeCell ref="B18:B19"/>
    <mergeCell ref="C18:C19"/>
    <mergeCell ref="C20:C21"/>
    <mergeCell ref="B20:B21"/>
    <mergeCell ref="B22:B23"/>
    <mergeCell ref="B24:B25"/>
    <mergeCell ref="B26:B27"/>
    <mergeCell ref="B28:B29"/>
    <mergeCell ref="B35:B36"/>
    <mergeCell ref="C35:C36"/>
    <mergeCell ref="B37:B38"/>
    <mergeCell ref="C37:C38"/>
    <mergeCell ref="B39:B40"/>
    <mergeCell ref="C39:C40"/>
    <mergeCell ref="B41:B42"/>
    <mergeCell ref="C41:C42"/>
    <mergeCell ref="C43:C44"/>
    <mergeCell ref="Z71:Z72"/>
    <mergeCell ref="Z73:Z74"/>
    <mergeCell ref="Z75:Z76"/>
    <mergeCell ref="Z57:Z58"/>
    <mergeCell ref="Z59:Z60"/>
    <mergeCell ref="Z61:Z62"/>
    <mergeCell ref="Z63:Z64"/>
    <mergeCell ref="Z65:Z66"/>
    <mergeCell ref="Z67:Z68"/>
    <mergeCell ref="Z69:Z70"/>
  </mergeCells>
  <dataValidations>
    <dataValidation type="list" allowBlank="1" showErrorMessage="1" sqref="I7">
      <formula1>$AB$5:$AB$7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4.86"/>
    <col customWidth="1" min="2" max="2" width="7.14"/>
    <col customWidth="1" min="3" max="3" width="13.86"/>
    <col customWidth="1" min="4" max="4" width="11.71"/>
    <col customWidth="1" min="5" max="5" width="13.43"/>
    <col customWidth="1" min="6" max="17" width="8.29"/>
    <col customWidth="1" min="18" max="42" width="8.71"/>
  </cols>
  <sheetData>
    <row r="1" ht="49.5" customHeight="1">
      <c r="B1" s="35"/>
      <c r="I1" s="36" t="s">
        <v>47</v>
      </c>
    </row>
    <row r="2" ht="17.25" customHeight="1">
      <c r="B2" s="34" t="s">
        <v>128</v>
      </c>
      <c r="C2" s="7"/>
      <c r="D2" s="7"/>
      <c r="E2" s="7"/>
      <c r="F2" s="7"/>
      <c r="G2" s="7"/>
      <c r="H2" s="7"/>
      <c r="I2" s="7"/>
      <c r="J2" s="7"/>
      <c r="K2" s="7"/>
      <c r="L2" s="7"/>
      <c r="M2" s="45"/>
      <c r="N2" s="45"/>
      <c r="O2" s="45"/>
      <c r="P2" s="45"/>
      <c r="Q2" s="45"/>
      <c r="R2" s="45"/>
      <c r="S2" s="45"/>
      <c r="T2" s="45"/>
    </row>
    <row r="3" ht="27.0" customHeight="1">
      <c r="B3" s="221" t="s">
        <v>129</v>
      </c>
      <c r="C3" s="41"/>
      <c r="D3" s="42"/>
      <c r="E3" s="42"/>
      <c r="F3" s="7"/>
      <c r="G3" s="7"/>
      <c r="H3" s="43" t="s">
        <v>50</v>
      </c>
      <c r="I3" s="11"/>
      <c r="J3" s="43" t="s">
        <v>51</v>
      </c>
      <c r="K3" s="11"/>
      <c r="L3" s="11"/>
      <c r="M3" s="11"/>
      <c r="N3" s="44"/>
      <c r="O3" s="45"/>
      <c r="P3" s="45"/>
      <c r="Q3" s="45"/>
      <c r="R3" s="45"/>
      <c r="S3" s="45"/>
    </row>
    <row r="4" ht="15.0" customHeight="1">
      <c r="B4" s="41"/>
      <c r="C4" s="41"/>
      <c r="D4" s="42"/>
      <c r="E4" s="42"/>
      <c r="F4" s="7"/>
      <c r="G4" s="7"/>
      <c r="H4" s="7"/>
      <c r="I4" s="7"/>
      <c r="J4" s="7"/>
      <c r="K4" s="39"/>
      <c r="L4" s="39"/>
      <c r="M4" s="39"/>
      <c r="N4" s="39"/>
      <c r="O4" s="39"/>
      <c r="P4" s="39"/>
      <c r="Q4" s="39"/>
      <c r="R4" s="45"/>
      <c r="S4" s="45"/>
      <c r="T4" s="45"/>
      <c r="AD4" s="46" t="s">
        <v>52</v>
      </c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7"/>
    </row>
    <row r="5" ht="30.75" customHeight="1">
      <c r="B5" s="47" t="s">
        <v>130</v>
      </c>
      <c r="C5" s="27"/>
      <c r="D5" s="27"/>
      <c r="E5" s="48"/>
      <c r="F5" s="49"/>
      <c r="G5" s="50"/>
      <c r="H5" s="50"/>
      <c r="I5" s="50"/>
      <c r="J5" s="50"/>
      <c r="K5" s="51" t="s">
        <v>54</v>
      </c>
      <c r="L5" s="52">
        <v>0.0</v>
      </c>
      <c r="M5" s="49" t="s">
        <v>52</v>
      </c>
      <c r="N5" s="27"/>
      <c r="O5" s="27"/>
      <c r="P5" s="27"/>
      <c r="Q5" s="28"/>
      <c r="R5" s="217"/>
      <c r="S5" s="217"/>
      <c r="T5" s="217"/>
      <c r="AD5" s="117" t="s">
        <v>55</v>
      </c>
      <c r="AE5" s="131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7"/>
    </row>
    <row r="6" ht="26.25" customHeight="1">
      <c r="B6" s="54" t="s">
        <v>7</v>
      </c>
      <c r="C6" s="55" t="s">
        <v>56</v>
      </c>
      <c r="D6" s="56" t="s">
        <v>57</v>
      </c>
      <c r="E6" s="48"/>
      <c r="F6" s="222">
        <v>500.0</v>
      </c>
      <c r="G6" s="222">
        <v>550.0</v>
      </c>
      <c r="H6" s="222">
        <v>750.0</v>
      </c>
      <c r="I6" s="222">
        <v>1000.0</v>
      </c>
      <c r="J6" s="222">
        <v>1250.0</v>
      </c>
      <c r="K6" s="222">
        <v>1500.0</v>
      </c>
      <c r="L6" s="222">
        <v>1750.0</v>
      </c>
      <c r="M6" s="222">
        <v>2000.0</v>
      </c>
      <c r="N6" s="222">
        <v>2200.0</v>
      </c>
      <c r="O6" s="222">
        <v>2250.0</v>
      </c>
      <c r="P6" s="222">
        <v>2500.0</v>
      </c>
      <c r="Q6" s="223">
        <v>3000.0</v>
      </c>
      <c r="R6" s="217"/>
      <c r="S6" s="217"/>
      <c r="T6" s="217"/>
      <c r="AD6" s="117" t="s">
        <v>58</v>
      </c>
      <c r="AE6" s="131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7"/>
    </row>
    <row r="7" ht="15.0" customHeight="1">
      <c r="B7" s="60">
        <v>2.0</v>
      </c>
      <c r="C7" s="61">
        <v>180.0</v>
      </c>
      <c r="D7" s="62" t="s">
        <v>59</v>
      </c>
      <c r="E7" s="63"/>
      <c r="F7" s="64">
        <f t="shared" ref="F7:Q7" si="1">ROUND(AD7-(AD7*$L$5),0)</f>
        <v>19667</v>
      </c>
      <c r="G7" s="64">
        <f t="shared" si="1"/>
        <v>21156</v>
      </c>
      <c r="H7" s="64">
        <f t="shared" si="1"/>
        <v>23225</v>
      </c>
      <c r="I7" s="64">
        <f t="shared" si="1"/>
        <v>24582</v>
      </c>
      <c r="J7" s="64">
        <f t="shared" si="1"/>
        <v>26912</v>
      </c>
      <c r="K7" s="64">
        <f t="shared" si="1"/>
        <v>27616</v>
      </c>
      <c r="L7" s="64">
        <f t="shared" si="1"/>
        <v>29292</v>
      </c>
      <c r="M7" s="64">
        <f t="shared" si="1"/>
        <v>31701</v>
      </c>
      <c r="N7" s="64">
        <f t="shared" si="1"/>
        <v>37681</v>
      </c>
      <c r="O7" s="64">
        <f t="shared" si="1"/>
        <v>38428</v>
      </c>
      <c r="P7" s="64">
        <f t="shared" si="1"/>
        <v>46837</v>
      </c>
      <c r="Q7" s="65">
        <f t="shared" si="1"/>
        <v>55246</v>
      </c>
      <c r="R7" s="121"/>
      <c r="S7" s="121"/>
      <c r="T7" s="121"/>
      <c r="AD7" s="46">
        <v>19667.373758999995</v>
      </c>
      <c r="AE7" s="46">
        <v>21156.35148</v>
      </c>
      <c r="AF7" s="46">
        <v>23225.00499</v>
      </c>
      <c r="AG7" s="46">
        <v>24582.417353999997</v>
      </c>
      <c r="AH7" s="46">
        <v>26911.685988000005</v>
      </c>
      <c r="AI7" s="46">
        <v>27615.883481999994</v>
      </c>
      <c r="AJ7" s="46">
        <v>29291.937246</v>
      </c>
      <c r="AK7" s="46">
        <v>31700.866230000007</v>
      </c>
      <c r="AL7" s="46">
        <v>37680.70317</v>
      </c>
      <c r="AM7" s="46">
        <v>38428.1827875</v>
      </c>
      <c r="AN7" s="46">
        <v>46837.328484375015</v>
      </c>
      <c r="AO7" s="46">
        <v>55246.47418125</v>
      </c>
      <c r="AP7" s="7"/>
    </row>
    <row r="8" ht="15.0" customHeight="1">
      <c r="B8" s="67"/>
      <c r="C8" s="68"/>
      <c r="D8" s="69" t="str">
        <f>RIGHT($M$5,21)</f>
        <v>ΔТ=70⁰С (95/85/20) Вт</v>
      </c>
      <c r="E8" s="70"/>
      <c r="F8" s="71">
        <f t="shared" ref="F8:Q8" si="2">ROUND(IF($D8="ΔТ=70⁰С (95/85/20) Вт",AD8,(IF($D8="ΔТ=60⁰С (90/70/20) Вт",AD8*0.818,AD8*0.646))),0)</f>
        <v>212</v>
      </c>
      <c r="G8" s="71">
        <f t="shared" si="2"/>
        <v>232</v>
      </c>
      <c r="H8" s="71">
        <f t="shared" si="2"/>
        <v>316</v>
      </c>
      <c r="I8" s="71">
        <f t="shared" si="2"/>
        <v>422</v>
      </c>
      <c r="J8" s="71">
        <f t="shared" si="2"/>
        <v>528</v>
      </c>
      <c r="K8" s="71">
        <f t="shared" si="2"/>
        <v>634</v>
      </c>
      <c r="L8" s="71">
        <f t="shared" si="2"/>
        <v>738</v>
      </c>
      <c r="M8" s="71">
        <f t="shared" si="2"/>
        <v>844</v>
      </c>
      <c r="N8" s="71">
        <f t="shared" si="2"/>
        <v>928</v>
      </c>
      <c r="O8" s="71">
        <f t="shared" si="2"/>
        <v>950</v>
      </c>
      <c r="P8" s="71">
        <f t="shared" si="2"/>
        <v>1056</v>
      </c>
      <c r="Q8" s="72">
        <f t="shared" si="2"/>
        <v>1266</v>
      </c>
      <c r="R8" s="220"/>
      <c r="S8" s="220"/>
      <c r="T8" s="220"/>
      <c r="AD8" s="46">
        <v>212.0</v>
      </c>
      <c r="AE8" s="46">
        <v>232.0</v>
      </c>
      <c r="AF8" s="46">
        <v>316.0</v>
      </c>
      <c r="AG8" s="46">
        <v>422.0</v>
      </c>
      <c r="AH8" s="46">
        <v>528.0</v>
      </c>
      <c r="AI8" s="46">
        <v>634.0</v>
      </c>
      <c r="AJ8" s="46">
        <v>738.0</v>
      </c>
      <c r="AK8" s="46">
        <v>844.0</v>
      </c>
      <c r="AL8" s="46">
        <v>928.0</v>
      </c>
      <c r="AM8" s="46">
        <v>950.0</v>
      </c>
      <c r="AN8" s="46">
        <v>1056.0</v>
      </c>
      <c r="AO8" s="46">
        <v>1266.0</v>
      </c>
      <c r="AP8" s="7"/>
    </row>
    <row r="9" ht="15.0" customHeight="1">
      <c r="B9" s="60">
        <v>3.0</v>
      </c>
      <c r="C9" s="61">
        <f>C7+100</f>
        <v>280</v>
      </c>
      <c r="D9" s="62" t="s">
        <v>59</v>
      </c>
      <c r="E9" s="63"/>
      <c r="F9" s="64">
        <f t="shared" ref="F9:Q9" si="3">ROUND(AD9-(AD9*$L$5),0)</f>
        <v>23150</v>
      </c>
      <c r="G9" s="64">
        <f t="shared" si="3"/>
        <v>24983</v>
      </c>
      <c r="H9" s="64">
        <f t="shared" si="3"/>
        <v>27975</v>
      </c>
      <c r="I9" s="64">
        <f t="shared" si="3"/>
        <v>30015</v>
      </c>
      <c r="J9" s="64">
        <f t="shared" si="3"/>
        <v>33509</v>
      </c>
      <c r="K9" s="64">
        <f t="shared" si="3"/>
        <v>34574</v>
      </c>
      <c r="L9" s="64">
        <f t="shared" si="3"/>
        <v>37091</v>
      </c>
      <c r="M9" s="64">
        <f t="shared" si="3"/>
        <v>40699</v>
      </c>
      <c r="N9" s="64">
        <f t="shared" si="3"/>
        <v>48678</v>
      </c>
      <c r="O9" s="64">
        <f t="shared" si="3"/>
        <v>49676</v>
      </c>
      <c r="P9" s="64">
        <f t="shared" si="3"/>
        <v>60897</v>
      </c>
      <c r="Q9" s="65">
        <f t="shared" si="3"/>
        <v>72118</v>
      </c>
      <c r="AD9" s="46">
        <v>23150.31041466</v>
      </c>
      <c r="AE9" s="46">
        <v>24983.4024</v>
      </c>
      <c r="AF9" s="46">
        <v>27974.83469616</v>
      </c>
      <c r="AG9" s="46">
        <v>30014.691408900006</v>
      </c>
      <c r="AH9" s="46">
        <v>33509.08238436</v>
      </c>
      <c r="AI9" s="46">
        <v>34574.464936439996</v>
      </c>
      <c r="AJ9" s="46">
        <v>37091.19198311999</v>
      </c>
      <c r="AK9" s="46">
        <v>40698.81972684001</v>
      </c>
      <c r="AL9" s="46">
        <v>48678.201888359996</v>
      </c>
      <c r="AM9" s="46">
        <v>49675.624658550005</v>
      </c>
      <c r="AN9" s="46">
        <v>60896.63082318749</v>
      </c>
      <c r="AO9" s="46">
        <v>72117.63698782498</v>
      </c>
      <c r="AP9" s="7"/>
    </row>
    <row r="10" ht="15.0" customHeight="1">
      <c r="B10" s="67"/>
      <c r="C10" s="68"/>
      <c r="D10" s="69" t="str">
        <f>RIGHT($M$5,21)</f>
        <v>ΔТ=70⁰С (95/85/20) Вт</v>
      </c>
      <c r="E10" s="70"/>
      <c r="F10" s="71">
        <f t="shared" ref="F10:Q10" si="4">ROUND(IF($D10="ΔТ=70⁰С (95/85/20) Вт",AD10,(IF($D10="ΔТ=60⁰С (90/70/20) Вт",AD10*0.818,AD10*0.646))),0)</f>
        <v>318</v>
      </c>
      <c r="G10" s="71">
        <f t="shared" si="4"/>
        <v>348</v>
      </c>
      <c r="H10" s="71">
        <f t="shared" si="4"/>
        <v>474</v>
      </c>
      <c r="I10" s="71">
        <f t="shared" si="4"/>
        <v>633</v>
      </c>
      <c r="J10" s="71">
        <f t="shared" si="4"/>
        <v>792</v>
      </c>
      <c r="K10" s="71">
        <f t="shared" si="4"/>
        <v>951</v>
      </c>
      <c r="L10" s="71">
        <f t="shared" si="4"/>
        <v>1107</v>
      </c>
      <c r="M10" s="71">
        <f t="shared" si="4"/>
        <v>1266</v>
      </c>
      <c r="N10" s="71">
        <f t="shared" si="4"/>
        <v>1392</v>
      </c>
      <c r="O10" s="71">
        <f t="shared" si="4"/>
        <v>1425</v>
      </c>
      <c r="P10" s="71">
        <f t="shared" si="4"/>
        <v>1584</v>
      </c>
      <c r="Q10" s="72">
        <f t="shared" si="4"/>
        <v>1899</v>
      </c>
      <c r="AD10" s="46">
        <v>318.0</v>
      </c>
      <c r="AE10" s="46">
        <v>348.0</v>
      </c>
      <c r="AF10" s="46">
        <v>474.0</v>
      </c>
      <c r="AG10" s="46">
        <v>633.0</v>
      </c>
      <c r="AH10" s="46">
        <v>792.0</v>
      </c>
      <c r="AI10" s="46">
        <v>951.0</v>
      </c>
      <c r="AJ10" s="46">
        <v>1107.0</v>
      </c>
      <c r="AK10" s="46">
        <v>1266.0</v>
      </c>
      <c r="AL10" s="46">
        <v>1392.0</v>
      </c>
      <c r="AM10" s="46">
        <v>1425.0</v>
      </c>
      <c r="AN10" s="46">
        <v>1584.0</v>
      </c>
      <c r="AO10" s="46">
        <v>1899.0</v>
      </c>
      <c r="AP10" s="7"/>
    </row>
    <row r="11" ht="15.0" customHeight="1">
      <c r="B11" s="60">
        <v>4.0</v>
      </c>
      <c r="C11" s="61">
        <f>C9+100</f>
        <v>380</v>
      </c>
      <c r="D11" s="62" t="s">
        <v>59</v>
      </c>
      <c r="E11" s="63"/>
      <c r="F11" s="64">
        <f t="shared" ref="F11:P11" si="5">ROUND(AD11-(AD11*$L$5),0)</f>
        <v>26641</v>
      </c>
      <c r="G11" s="64">
        <f t="shared" si="5"/>
        <v>28824</v>
      </c>
      <c r="H11" s="64">
        <f t="shared" si="5"/>
        <v>32735</v>
      </c>
      <c r="I11" s="64">
        <f t="shared" si="5"/>
        <v>35458</v>
      </c>
      <c r="J11" s="64">
        <f t="shared" si="5"/>
        <v>40120</v>
      </c>
      <c r="K11" s="64">
        <f t="shared" si="5"/>
        <v>41548</v>
      </c>
      <c r="L11" s="64">
        <f t="shared" si="5"/>
        <v>44907</v>
      </c>
      <c r="M11" s="64">
        <f t="shared" si="5"/>
        <v>49716</v>
      </c>
      <c r="N11" s="64">
        <f t="shared" si="5"/>
        <v>59699</v>
      </c>
      <c r="O11" s="64">
        <f t="shared" si="5"/>
        <v>60947</v>
      </c>
      <c r="P11" s="64">
        <f t="shared" si="5"/>
        <v>74985</v>
      </c>
      <c r="Q11" s="178"/>
      <c r="AD11" s="46">
        <v>26640.538927199996</v>
      </c>
      <c r="AE11" s="46">
        <v>28823.869800000008</v>
      </c>
      <c r="AF11" s="46">
        <v>32734.612722240003</v>
      </c>
      <c r="AG11" s="46">
        <v>35458.34599296</v>
      </c>
      <c r="AH11" s="46">
        <v>40120.30446336</v>
      </c>
      <c r="AI11" s="46">
        <v>41547.63010463999</v>
      </c>
      <c r="AJ11" s="46">
        <v>44906.79470112001</v>
      </c>
      <c r="AK11" s="46">
        <v>49715.63679456</v>
      </c>
      <c r="AL11" s="46">
        <v>59698.75608224001</v>
      </c>
      <c r="AM11" s="46">
        <v>60946.64599319999</v>
      </c>
      <c r="AN11" s="46">
        <v>74985.4074915</v>
      </c>
      <c r="AO11" s="46"/>
      <c r="AP11" s="7"/>
    </row>
    <row r="12" ht="15.0" customHeight="1">
      <c r="B12" s="73"/>
      <c r="C12" s="68"/>
      <c r="D12" s="69" t="str">
        <f>RIGHT($M$5,21)</f>
        <v>ΔТ=70⁰С (95/85/20) Вт</v>
      </c>
      <c r="E12" s="70"/>
      <c r="F12" s="71">
        <f t="shared" ref="F12:P12" si="6">ROUND(IF($D12="ΔТ=70⁰С (95/85/20) Вт",AD12,(IF($D12="ΔТ=60⁰С (90/70/20) Вт",AD12*0.818,AD12*0.646))),0)</f>
        <v>424</v>
      </c>
      <c r="G12" s="71">
        <f t="shared" si="6"/>
        <v>464</v>
      </c>
      <c r="H12" s="71">
        <f t="shared" si="6"/>
        <v>632</v>
      </c>
      <c r="I12" s="71">
        <f t="shared" si="6"/>
        <v>844</v>
      </c>
      <c r="J12" s="71">
        <f t="shared" si="6"/>
        <v>1056</v>
      </c>
      <c r="K12" s="71">
        <f t="shared" si="6"/>
        <v>1268</v>
      </c>
      <c r="L12" s="71">
        <f t="shared" si="6"/>
        <v>1476</v>
      </c>
      <c r="M12" s="71">
        <f t="shared" si="6"/>
        <v>1688</v>
      </c>
      <c r="N12" s="71">
        <f t="shared" si="6"/>
        <v>1856</v>
      </c>
      <c r="O12" s="71">
        <f t="shared" si="6"/>
        <v>1900</v>
      </c>
      <c r="P12" s="71">
        <f t="shared" si="6"/>
        <v>2112</v>
      </c>
      <c r="Q12" s="187"/>
      <c r="AD12" s="46">
        <v>424.0</v>
      </c>
      <c r="AE12" s="46">
        <v>464.0</v>
      </c>
      <c r="AF12" s="46">
        <v>632.0</v>
      </c>
      <c r="AG12" s="46">
        <v>844.0</v>
      </c>
      <c r="AH12" s="46">
        <v>1056.0</v>
      </c>
      <c r="AI12" s="46">
        <v>1268.0</v>
      </c>
      <c r="AJ12" s="46">
        <v>1476.0</v>
      </c>
      <c r="AK12" s="46">
        <v>1688.0</v>
      </c>
      <c r="AL12" s="46">
        <v>1856.0</v>
      </c>
      <c r="AM12" s="46">
        <v>1900.0</v>
      </c>
      <c r="AN12" s="46">
        <v>2112.0</v>
      </c>
      <c r="AO12" s="46"/>
      <c r="AP12" s="7"/>
    </row>
    <row r="13" ht="15.0" customHeight="1">
      <c r="B13" s="136">
        <v>5.0</v>
      </c>
      <c r="C13" s="61">
        <f>C11+100</f>
        <v>480</v>
      </c>
      <c r="D13" s="62" t="s">
        <v>59</v>
      </c>
      <c r="E13" s="63"/>
      <c r="F13" s="64">
        <f t="shared" ref="F13:O13" si="7">ROUND(AD13-(AD13*$L$5),0)</f>
        <v>30136</v>
      </c>
      <c r="G13" s="64">
        <f t="shared" si="7"/>
        <v>32671</v>
      </c>
      <c r="H13" s="64">
        <f t="shared" si="7"/>
        <v>37504</v>
      </c>
      <c r="I13" s="64">
        <f t="shared" si="7"/>
        <v>40913</v>
      </c>
      <c r="J13" s="64">
        <f t="shared" si="7"/>
        <v>46745</v>
      </c>
      <c r="K13" s="64">
        <f t="shared" si="7"/>
        <v>48535</v>
      </c>
      <c r="L13" s="64">
        <f t="shared" si="7"/>
        <v>52739</v>
      </c>
      <c r="M13" s="64">
        <f t="shared" si="7"/>
        <v>58751</v>
      </c>
      <c r="N13" s="64">
        <f t="shared" si="7"/>
        <v>70742</v>
      </c>
      <c r="O13" s="64">
        <f t="shared" si="7"/>
        <v>72241</v>
      </c>
      <c r="P13" s="184"/>
      <c r="Q13" s="185"/>
      <c r="AD13" s="46">
        <v>30136.461058440007</v>
      </c>
      <c r="AE13" s="46">
        <v>32671.04544</v>
      </c>
      <c r="AF13" s="46">
        <v>37504.33906824001</v>
      </c>
      <c r="AG13" s="46">
        <v>40913.38110618</v>
      </c>
      <c r="AH13" s="46">
        <v>46745.352225</v>
      </c>
      <c r="AI13" s="46">
        <v>48535.3789866</v>
      </c>
      <c r="AJ13" s="46">
        <v>52738.7454</v>
      </c>
      <c r="AK13" s="46">
        <v>58751.317433159995</v>
      </c>
      <c r="AL13" s="46">
        <v>70742.36575164</v>
      </c>
      <c r="AM13" s="46">
        <v>72241.24679145</v>
      </c>
      <c r="AN13" s="46"/>
      <c r="AO13" s="46"/>
      <c r="AP13" s="7"/>
    </row>
    <row r="14" ht="15.0" customHeight="1">
      <c r="B14" s="67"/>
      <c r="C14" s="68"/>
      <c r="D14" s="69" t="str">
        <f>RIGHT($M$5,21)</f>
        <v>ΔТ=70⁰С (95/85/20) Вт</v>
      </c>
      <c r="E14" s="70"/>
      <c r="F14" s="71">
        <f t="shared" ref="F14:O14" si="8">ROUND(IF($D14="ΔТ=70⁰С (95/85/20) Вт",AD14,(IF($D14="ΔТ=60⁰С (90/70/20) Вт",AD14*0.818,AD14*0.646))),0)</f>
        <v>530</v>
      </c>
      <c r="G14" s="71">
        <f t="shared" si="8"/>
        <v>580</v>
      </c>
      <c r="H14" s="71">
        <f t="shared" si="8"/>
        <v>790</v>
      </c>
      <c r="I14" s="71">
        <f t="shared" si="8"/>
        <v>1055</v>
      </c>
      <c r="J14" s="71">
        <f t="shared" si="8"/>
        <v>1320</v>
      </c>
      <c r="K14" s="71">
        <f t="shared" si="8"/>
        <v>1585</v>
      </c>
      <c r="L14" s="71">
        <f t="shared" si="8"/>
        <v>1845</v>
      </c>
      <c r="M14" s="71">
        <f t="shared" si="8"/>
        <v>2110</v>
      </c>
      <c r="N14" s="71">
        <f t="shared" si="8"/>
        <v>2320</v>
      </c>
      <c r="O14" s="71">
        <f t="shared" si="8"/>
        <v>2375</v>
      </c>
      <c r="P14" s="186"/>
      <c r="Q14" s="187"/>
      <c r="AD14" s="46">
        <v>530.0</v>
      </c>
      <c r="AE14" s="46">
        <v>580.0</v>
      </c>
      <c r="AF14" s="46">
        <v>790.0</v>
      </c>
      <c r="AG14" s="46">
        <v>1055.0</v>
      </c>
      <c r="AH14" s="46">
        <v>1320.0</v>
      </c>
      <c r="AI14" s="46">
        <v>1585.0</v>
      </c>
      <c r="AJ14" s="46">
        <v>1845.0</v>
      </c>
      <c r="AK14" s="46">
        <v>2110.0</v>
      </c>
      <c r="AL14" s="46">
        <v>2320.0</v>
      </c>
      <c r="AM14" s="46">
        <v>2375.0</v>
      </c>
      <c r="AN14" s="46"/>
      <c r="AO14" s="46"/>
      <c r="AP14" s="7"/>
    </row>
    <row r="15" ht="15.0" customHeight="1">
      <c r="B15" s="60">
        <v>6.0</v>
      </c>
      <c r="C15" s="61">
        <f>C13+100</f>
        <v>580</v>
      </c>
      <c r="D15" s="62" t="s">
        <v>59</v>
      </c>
      <c r="E15" s="63"/>
      <c r="F15" s="64">
        <f t="shared" ref="F15:M15" si="9">ROUND(AD15-(AD15*$L$5),0)</f>
        <v>33641</v>
      </c>
      <c r="G15" s="64">
        <f t="shared" si="9"/>
        <v>36525</v>
      </c>
      <c r="H15" s="64">
        <f t="shared" si="9"/>
        <v>42284</v>
      </c>
      <c r="I15" s="64">
        <f t="shared" si="9"/>
        <v>46380</v>
      </c>
      <c r="J15" s="64">
        <f t="shared" si="9"/>
        <v>53384</v>
      </c>
      <c r="K15" s="64">
        <f t="shared" si="9"/>
        <v>55535</v>
      </c>
      <c r="L15" s="64">
        <f t="shared" si="9"/>
        <v>60590</v>
      </c>
      <c r="M15" s="64">
        <f t="shared" si="9"/>
        <v>67806</v>
      </c>
      <c r="N15" s="177"/>
      <c r="O15" s="177"/>
      <c r="P15" s="177"/>
      <c r="Q15" s="178"/>
      <c r="AD15" s="46">
        <v>33641.27160767999</v>
      </c>
      <c r="AE15" s="46">
        <v>36524.92932</v>
      </c>
      <c r="AF15" s="46">
        <v>42284.01373416</v>
      </c>
      <c r="AG15" s="46">
        <v>46379.79674856</v>
      </c>
      <c r="AH15" s="46">
        <v>53384.22566928</v>
      </c>
      <c r="AI15" s="46">
        <v>55534.51175184001</v>
      </c>
      <c r="AJ15" s="46">
        <v>60590.243910239995</v>
      </c>
      <c r="AK15" s="46">
        <v>67806.0</v>
      </c>
      <c r="AL15" s="46"/>
      <c r="AM15" s="46"/>
      <c r="AN15" s="46"/>
      <c r="AO15" s="46"/>
      <c r="AP15" s="7"/>
    </row>
    <row r="16" ht="15.0" customHeight="1">
      <c r="B16" s="73"/>
      <c r="C16" s="68"/>
      <c r="D16" s="69" t="str">
        <f>RIGHT($M$5,21)</f>
        <v>ΔТ=70⁰С (95/85/20) Вт</v>
      </c>
      <c r="E16" s="70"/>
      <c r="F16" s="71">
        <f t="shared" ref="F16:M16" si="10">ROUND(IF($D16="ΔТ=70⁰С (95/85/20) Вт",AD16,(IF($D16="ΔТ=60⁰С (90/70/20) Вт",AD16*0.818,AD16*0.646))),0)</f>
        <v>636</v>
      </c>
      <c r="G16" s="71">
        <f t="shared" si="10"/>
        <v>696</v>
      </c>
      <c r="H16" s="71">
        <f t="shared" si="10"/>
        <v>948</v>
      </c>
      <c r="I16" s="71">
        <f t="shared" si="10"/>
        <v>1266</v>
      </c>
      <c r="J16" s="71">
        <f t="shared" si="10"/>
        <v>1584</v>
      </c>
      <c r="K16" s="71">
        <f t="shared" si="10"/>
        <v>1902</v>
      </c>
      <c r="L16" s="71">
        <f t="shared" si="10"/>
        <v>2214</v>
      </c>
      <c r="M16" s="71">
        <f t="shared" si="10"/>
        <v>2532</v>
      </c>
      <c r="N16" s="186"/>
      <c r="O16" s="186"/>
      <c r="P16" s="186"/>
      <c r="Q16" s="187"/>
      <c r="AD16" s="46">
        <v>636.0</v>
      </c>
      <c r="AE16" s="46">
        <v>696.0</v>
      </c>
      <c r="AF16" s="46">
        <v>948.0</v>
      </c>
      <c r="AG16" s="46">
        <v>1266.0</v>
      </c>
      <c r="AH16" s="46">
        <v>1584.0</v>
      </c>
      <c r="AI16" s="46">
        <v>1902.0</v>
      </c>
      <c r="AJ16" s="46">
        <v>2214.0</v>
      </c>
      <c r="AK16" s="46">
        <v>2532.0</v>
      </c>
      <c r="AL16" s="46"/>
      <c r="AM16" s="46"/>
      <c r="AN16" s="46"/>
      <c r="AO16" s="46"/>
      <c r="AP16" s="7"/>
    </row>
    <row r="17" ht="15.0" customHeight="1">
      <c r="B17" s="136">
        <v>7.0</v>
      </c>
      <c r="C17" s="61">
        <f>C15+100</f>
        <v>680</v>
      </c>
      <c r="D17" s="62" t="s">
        <v>59</v>
      </c>
      <c r="E17" s="63"/>
      <c r="F17" s="64">
        <f t="shared" ref="F17:K17" si="11">ROUND(AD17-(AD17*$L$5),0)</f>
        <v>37152</v>
      </c>
      <c r="G17" s="64">
        <f t="shared" si="11"/>
        <v>40389</v>
      </c>
      <c r="H17" s="64">
        <f t="shared" si="11"/>
        <v>47074</v>
      </c>
      <c r="I17" s="64">
        <f t="shared" si="11"/>
        <v>51858</v>
      </c>
      <c r="J17" s="64">
        <f t="shared" si="11"/>
        <v>60037</v>
      </c>
      <c r="K17" s="64">
        <f t="shared" si="11"/>
        <v>62551</v>
      </c>
      <c r="L17" s="184"/>
      <c r="M17" s="184"/>
      <c r="N17" s="184"/>
      <c r="O17" s="184"/>
      <c r="P17" s="184"/>
      <c r="Q17" s="185"/>
      <c r="AD17" s="46">
        <v>37151.772421500005</v>
      </c>
      <c r="AE17" s="46">
        <v>40388.87556</v>
      </c>
      <c r="AF17" s="46">
        <v>47073.63672</v>
      </c>
      <c r="AG17" s="46">
        <v>51857.5929201</v>
      </c>
      <c r="AH17" s="46">
        <v>60036.92479619999</v>
      </c>
      <c r="AI17" s="46">
        <v>62551.42470719999</v>
      </c>
      <c r="AJ17" s="46"/>
      <c r="AK17" s="46"/>
      <c r="AL17" s="46"/>
      <c r="AM17" s="46"/>
      <c r="AN17" s="46"/>
      <c r="AO17" s="46"/>
      <c r="AP17" s="7"/>
    </row>
    <row r="18" ht="15.0" customHeight="1">
      <c r="B18" s="67"/>
      <c r="C18" s="68"/>
      <c r="D18" s="69" t="str">
        <f>RIGHT($M$5,21)</f>
        <v>ΔТ=70⁰С (95/85/20) Вт</v>
      </c>
      <c r="E18" s="70"/>
      <c r="F18" s="71">
        <f t="shared" ref="F18:K18" si="12">ROUND(IF($D18="ΔТ=70⁰С (95/85/20) Вт",AD18,(IF($D18="ΔТ=60⁰С (90/70/20) Вт",AD18*0.818,AD18*0.646))),0)</f>
        <v>742</v>
      </c>
      <c r="G18" s="71">
        <f t="shared" si="12"/>
        <v>812</v>
      </c>
      <c r="H18" s="71">
        <f t="shared" si="12"/>
        <v>1106</v>
      </c>
      <c r="I18" s="71">
        <f t="shared" si="12"/>
        <v>1477</v>
      </c>
      <c r="J18" s="71">
        <f t="shared" si="12"/>
        <v>1848</v>
      </c>
      <c r="K18" s="71">
        <f t="shared" si="12"/>
        <v>2219</v>
      </c>
      <c r="L18" s="186"/>
      <c r="M18" s="186"/>
      <c r="N18" s="186"/>
      <c r="O18" s="186"/>
      <c r="P18" s="186"/>
      <c r="Q18" s="187"/>
      <c r="AD18" s="46">
        <v>742.0</v>
      </c>
      <c r="AE18" s="46">
        <v>812.0</v>
      </c>
      <c r="AF18" s="46">
        <v>1106.0</v>
      </c>
      <c r="AG18" s="46">
        <v>1477.0</v>
      </c>
      <c r="AH18" s="46">
        <v>1848.0</v>
      </c>
      <c r="AI18" s="46">
        <v>2219.0</v>
      </c>
      <c r="AJ18" s="46"/>
      <c r="AK18" s="46"/>
      <c r="AL18" s="46"/>
      <c r="AM18" s="46"/>
      <c r="AN18" s="46"/>
      <c r="AO18" s="46"/>
      <c r="AP18" s="7"/>
    </row>
    <row r="19" ht="15.0" customHeight="1">
      <c r="B19" s="60">
        <v>8.0</v>
      </c>
      <c r="C19" s="61">
        <f>C17+100</f>
        <v>780</v>
      </c>
      <c r="D19" s="62" t="s">
        <v>59</v>
      </c>
      <c r="E19" s="63"/>
      <c r="F19" s="64">
        <f t="shared" ref="F19:J19" si="13">ROUND(AD19-(AD19*$L$5),0)</f>
        <v>40671</v>
      </c>
      <c r="G19" s="64">
        <f t="shared" si="13"/>
        <v>44260</v>
      </c>
      <c r="H19" s="64">
        <f t="shared" si="13"/>
        <v>51873</v>
      </c>
      <c r="I19" s="64">
        <f t="shared" si="13"/>
        <v>57347</v>
      </c>
      <c r="J19" s="64">
        <f t="shared" si="13"/>
        <v>66707</v>
      </c>
      <c r="K19" s="177"/>
      <c r="L19" s="177"/>
      <c r="M19" s="177"/>
      <c r="N19" s="177"/>
      <c r="O19" s="177"/>
      <c r="P19" s="177"/>
      <c r="Q19" s="178"/>
      <c r="AD19" s="46">
        <v>40671.16500744</v>
      </c>
      <c r="AE19" s="46">
        <v>44259.53004000001</v>
      </c>
      <c r="AF19" s="46">
        <v>51873.208025759996</v>
      </c>
      <c r="AG19" s="46">
        <v>57346.7696208</v>
      </c>
      <c r="AH19" s="46">
        <v>66706.65614448</v>
      </c>
      <c r="AI19" s="46"/>
      <c r="AJ19" s="46"/>
      <c r="AK19" s="46"/>
      <c r="AL19" s="46"/>
      <c r="AM19" s="46"/>
      <c r="AN19" s="46"/>
      <c r="AO19" s="46"/>
      <c r="AP19" s="7"/>
    </row>
    <row r="20" ht="15.0" customHeight="1">
      <c r="B20" s="73"/>
      <c r="C20" s="74"/>
      <c r="D20" s="69" t="str">
        <f>RIGHT($M$5,21)</f>
        <v>ΔТ=70⁰С (95/85/20) Вт</v>
      </c>
      <c r="E20" s="70"/>
      <c r="F20" s="71">
        <f t="shared" ref="F20:J20" si="14">ROUND(IF($D20="ΔТ=70⁰С (95/85/20) Вт",AD20,(IF($D20="ΔТ=60⁰С (90/70/20) Вт",AD20*0.818,AD20*0.646))),0)</f>
        <v>848</v>
      </c>
      <c r="G20" s="71">
        <f t="shared" si="14"/>
        <v>928</v>
      </c>
      <c r="H20" s="71">
        <f t="shared" si="14"/>
        <v>1264</v>
      </c>
      <c r="I20" s="71">
        <f t="shared" si="14"/>
        <v>1688</v>
      </c>
      <c r="J20" s="71">
        <f t="shared" si="14"/>
        <v>2112</v>
      </c>
      <c r="K20" s="179"/>
      <c r="L20" s="179"/>
      <c r="M20" s="179"/>
      <c r="N20" s="179"/>
      <c r="O20" s="179"/>
      <c r="P20" s="179"/>
      <c r="Q20" s="180"/>
      <c r="AD20" s="46">
        <v>848.0</v>
      </c>
      <c r="AE20" s="46">
        <v>928.0</v>
      </c>
      <c r="AF20" s="46">
        <v>1264.0</v>
      </c>
      <c r="AG20" s="46">
        <v>1688.0</v>
      </c>
      <c r="AH20" s="46">
        <v>2112.0</v>
      </c>
      <c r="AI20" s="46"/>
      <c r="AJ20" s="46"/>
      <c r="AK20" s="46"/>
      <c r="AL20" s="46"/>
      <c r="AM20" s="46"/>
      <c r="AN20" s="46"/>
      <c r="AO20" s="46"/>
      <c r="AP20" s="7"/>
    </row>
    <row r="21" ht="15.75" customHeight="1">
      <c r="B21" s="7"/>
      <c r="C21" s="7"/>
      <c r="D21" s="7"/>
      <c r="E21" s="7"/>
      <c r="F21" s="7"/>
      <c r="G21" s="75" t="s">
        <v>60</v>
      </c>
      <c r="H21" s="7"/>
      <c r="I21" s="75"/>
      <c r="J21" s="7"/>
      <c r="K21" s="7"/>
      <c r="L21" s="7"/>
      <c r="M21" s="7"/>
      <c r="N21" s="7"/>
      <c r="O21" s="7"/>
      <c r="P21" s="7"/>
      <c r="Q21" s="7"/>
      <c r="AD21" s="7"/>
      <c r="AE21" s="46"/>
      <c r="AF21" s="46"/>
      <c r="AG21" s="46"/>
      <c r="AH21" s="46"/>
      <c r="AI21" s="46"/>
      <c r="AJ21" s="46"/>
      <c r="AK21" s="46"/>
      <c r="AL21" s="46"/>
      <c r="AM21" s="7"/>
      <c r="AN21" s="7"/>
      <c r="AO21" s="7"/>
      <c r="AP21" s="7"/>
    </row>
    <row r="22" ht="15.0" customHeight="1">
      <c r="B22" s="76" t="s">
        <v>57</v>
      </c>
      <c r="C22" s="5"/>
      <c r="D22" s="5"/>
      <c r="E22" s="63"/>
      <c r="F22" s="78">
        <v>500.0</v>
      </c>
      <c r="G22" s="78">
        <v>550.0</v>
      </c>
      <c r="H22" s="78">
        <v>750.0</v>
      </c>
      <c r="I22" s="78">
        <v>1000.0</v>
      </c>
      <c r="J22" s="78">
        <v>1250.0</v>
      </c>
      <c r="K22" s="78">
        <v>1500.0</v>
      </c>
      <c r="L22" s="78">
        <v>1750.0</v>
      </c>
      <c r="M22" s="78">
        <v>2000.0</v>
      </c>
      <c r="N22" s="78">
        <v>2200.0</v>
      </c>
      <c r="O22" s="78">
        <v>2250.0</v>
      </c>
      <c r="P22" s="78">
        <v>2500.0</v>
      </c>
      <c r="Q22" s="79">
        <v>3000.0</v>
      </c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</row>
    <row r="23" ht="15.0" customHeight="1">
      <c r="B23" s="80" t="s">
        <v>61</v>
      </c>
      <c r="C23" s="11"/>
      <c r="D23" s="11"/>
      <c r="E23" s="44"/>
      <c r="F23" s="81">
        <v>430.0</v>
      </c>
      <c r="G23" s="81">
        <v>480.0</v>
      </c>
      <c r="H23" s="81">
        <v>680.0</v>
      </c>
      <c r="I23" s="81">
        <v>930.0</v>
      </c>
      <c r="J23" s="81">
        <v>1180.0</v>
      </c>
      <c r="K23" s="81">
        <v>1430.0</v>
      </c>
      <c r="L23" s="81">
        <v>1680.0</v>
      </c>
      <c r="M23" s="81">
        <v>1930.0</v>
      </c>
      <c r="N23" s="81">
        <v>2130.0</v>
      </c>
      <c r="O23" s="81">
        <v>2180.0</v>
      </c>
      <c r="P23" s="81">
        <v>2430.0</v>
      </c>
      <c r="Q23" s="82">
        <v>2930.0</v>
      </c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</row>
    <row r="24" ht="15.0" customHeight="1">
      <c r="B24" s="80" t="s">
        <v>62</v>
      </c>
      <c r="C24" s="11"/>
      <c r="D24" s="11"/>
      <c r="E24" s="44"/>
      <c r="F24" s="83">
        <v>110.0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2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</row>
    <row r="25" ht="50.25" customHeight="1">
      <c r="B25" s="84" t="s">
        <v>7</v>
      </c>
      <c r="C25" s="85" t="s">
        <v>63</v>
      </c>
      <c r="D25" s="85" t="s">
        <v>64</v>
      </c>
      <c r="E25" s="86" t="s">
        <v>65</v>
      </c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8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</row>
    <row r="26" ht="15.75" customHeight="1">
      <c r="B26" s="89">
        <v>2.0</v>
      </c>
      <c r="C26" s="90">
        <v>100.0</v>
      </c>
      <c r="D26" s="90">
        <v>40.0</v>
      </c>
      <c r="E26" s="91" t="s">
        <v>66</v>
      </c>
      <c r="F26" s="92">
        <v>9.01</v>
      </c>
      <c r="G26" s="92">
        <v>9.35</v>
      </c>
      <c r="H26" s="92">
        <v>11.9</v>
      </c>
      <c r="I26" s="92">
        <v>15.13</v>
      </c>
      <c r="J26" s="92">
        <v>18.36</v>
      </c>
      <c r="K26" s="92">
        <v>21.59</v>
      </c>
      <c r="L26" s="92">
        <v>24.82</v>
      </c>
      <c r="M26" s="92">
        <v>27.879999999999995</v>
      </c>
      <c r="N26" s="92">
        <v>30.667999999999996</v>
      </c>
      <c r="O26" s="92">
        <v>31.11</v>
      </c>
      <c r="P26" s="92">
        <v>34.339999999999996</v>
      </c>
      <c r="Q26" s="93">
        <v>41.20799999999999</v>
      </c>
    </row>
    <row r="27" ht="15.75" customHeight="1">
      <c r="B27" s="67"/>
      <c r="C27" s="68"/>
      <c r="D27" s="68"/>
      <c r="E27" s="103" t="s">
        <v>67</v>
      </c>
      <c r="F27" s="81">
        <v>5.6</v>
      </c>
      <c r="G27" s="81">
        <v>6.1</v>
      </c>
      <c r="H27" s="81">
        <v>8.3</v>
      </c>
      <c r="I27" s="81">
        <v>11.0</v>
      </c>
      <c r="J27" s="81">
        <v>13.8</v>
      </c>
      <c r="K27" s="81">
        <v>16.5</v>
      </c>
      <c r="L27" s="81">
        <v>19.3</v>
      </c>
      <c r="M27" s="81">
        <v>22.0</v>
      </c>
      <c r="N27" s="81">
        <v>24.2</v>
      </c>
      <c r="O27" s="81">
        <v>24.7</v>
      </c>
      <c r="P27" s="81">
        <v>27.5</v>
      </c>
      <c r="Q27" s="82">
        <v>32.9</v>
      </c>
    </row>
    <row r="28" ht="15.75" customHeight="1">
      <c r="B28" s="89">
        <v>3.0</v>
      </c>
      <c r="C28" s="90">
        <f>C26+100</f>
        <v>200</v>
      </c>
      <c r="D28" s="90" t="s">
        <v>131</v>
      </c>
      <c r="E28" s="91" t="s">
        <v>66</v>
      </c>
      <c r="F28" s="92">
        <v>12.92</v>
      </c>
      <c r="G28" s="92">
        <v>13.77</v>
      </c>
      <c r="H28" s="92">
        <v>17.68</v>
      </c>
      <c r="I28" s="92">
        <v>22.61</v>
      </c>
      <c r="J28" s="92">
        <v>27.37</v>
      </c>
      <c r="K28" s="92">
        <v>32.129999999999995</v>
      </c>
      <c r="L28" s="92">
        <v>36.89</v>
      </c>
      <c r="M28" s="92">
        <v>41.65</v>
      </c>
      <c r="N28" s="92">
        <v>45.815000000000005</v>
      </c>
      <c r="O28" s="92">
        <v>46.58</v>
      </c>
      <c r="P28" s="92">
        <v>51.339999999999996</v>
      </c>
      <c r="Q28" s="93">
        <v>61.60799999999999</v>
      </c>
    </row>
    <row r="29" ht="15.75" customHeight="1">
      <c r="B29" s="67"/>
      <c r="C29" s="68"/>
      <c r="D29" s="68"/>
      <c r="E29" s="103" t="s">
        <v>67</v>
      </c>
      <c r="F29" s="104">
        <v>8.4</v>
      </c>
      <c r="G29" s="104">
        <v>9.2</v>
      </c>
      <c r="H29" s="104">
        <v>12.5</v>
      </c>
      <c r="I29" s="104">
        <v>16.6</v>
      </c>
      <c r="J29" s="104">
        <v>20.7</v>
      </c>
      <c r="K29" s="104">
        <v>24.8</v>
      </c>
      <c r="L29" s="104">
        <v>28.9</v>
      </c>
      <c r="M29" s="104">
        <v>33.0</v>
      </c>
      <c r="N29" s="104">
        <v>36.3</v>
      </c>
      <c r="O29" s="104">
        <v>37.1</v>
      </c>
      <c r="P29" s="104">
        <v>41.2</v>
      </c>
      <c r="Q29" s="105">
        <v>49.4</v>
      </c>
    </row>
    <row r="30" ht="15.75" customHeight="1">
      <c r="B30" s="89">
        <v>4.0</v>
      </c>
      <c r="C30" s="90">
        <f>C28+100</f>
        <v>300</v>
      </c>
      <c r="D30" s="90">
        <f>D26+100</f>
        <v>140</v>
      </c>
      <c r="E30" s="91" t="s">
        <v>66</v>
      </c>
      <c r="F30" s="92">
        <v>17.169999999999998</v>
      </c>
      <c r="G30" s="92">
        <v>18.36</v>
      </c>
      <c r="H30" s="92">
        <v>23.46</v>
      </c>
      <c r="I30" s="92">
        <v>29.92</v>
      </c>
      <c r="J30" s="92">
        <v>36.21</v>
      </c>
      <c r="K30" s="92">
        <v>42.839999999999996</v>
      </c>
      <c r="L30" s="92">
        <v>49.129999999999995</v>
      </c>
      <c r="M30" s="92">
        <v>55.59</v>
      </c>
      <c r="N30" s="92">
        <v>61.14900000000001</v>
      </c>
      <c r="O30" s="92">
        <v>61.879999999999995</v>
      </c>
      <c r="P30" s="92">
        <v>68.34</v>
      </c>
      <c r="Q30" s="224"/>
    </row>
    <row r="31" ht="15.75" customHeight="1">
      <c r="B31" s="73"/>
      <c r="C31" s="74"/>
      <c r="D31" s="74"/>
      <c r="E31" s="94" t="s">
        <v>67</v>
      </c>
      <c r="F31" s="96">
        <v>11.2</v>
      </c>
      <c r="G31" s="96">
        <v>12.3</v>
      </c>
      <c r="H31" s="96">
        <v>16.6</v>
      </c>
      <c r="I31" s="96">
        <v>22.1</v>
      </c>
      <c r="J31" s="96">
        <v>27.6</v>
      </c>
      <c r="K31" s="96">
        <v>33.1</v>
      </c>
      <c r="L31" s="96">
        <v>38.5</v>
      </c>
      <c r="M31" s="96">
        <v>44.0</v>
      </c>
      <c r="N31" s="96">
        <v>48.4</v>
      </c>
      <c r="O31" s="96">
        <v>49.5</v>
      </c>
      <c r="P31" s="96">
        <v>55.0</v>
      </c>
      <c r="Q31" s="225"/>
    </row>
    <row r="32" ht="15.75" customHeight="1">
      <c r="B32" s="89">
        <v>5.0</v>
      </c>
      <c r="C32" s="90">
        <f>C30+100</f>
        <v>400</v>
      </c>
      <c r="D32" s="90" t="s">
        <v>132</v>
      </c>
      <c r="E32" s="91" t="s">
        <v>66</v>
      </c>
      <c r="F32" s="92">
        <v>21.25</v>
      </c>
      <c r="G32" s="92">
        <v>22.78</v>
      </c>
      <c r="H32" s="92">
        <v>29.24</v>
      </c>
      <c r="I32" s="92">
        <v>37.23</v>
      </c>
      <c r="J32" s="92">
        <v>45.39</v>
      </c>
      <c r="K32" s="92">
        <v>53.379999999999995</v>
      </c>
      <c r="L32" s="92">
        <v>61.37</v>
      </c>
      <c r="M32" s="92">
        <v>69.36</v>
      </c>
      <c r="N32" s="92">
        <v>76.296</v>
      </c>
      <c r="O32" s="92">
        <v>77.35</v>
      </c>
      <c r="P32" s="226"/>
      <c r="Q32" s="224"/>
    </row>
    <row r="33" ht="15.75" customHeight="1">
      <c r="B33" s="73"/>
      <c r="C33" s="74"/>
      <c r="D33" s="74"/>
      <c r="E33" s="94" t="s">
        <v>67</v>
      </c>
      <c r="F33" s="96">
        <v>14.0</v>
      </c>
      <c r="G33" s="96">
        <v>15.3</v>
      </c>
      <c r="H33" s="96">
        <v>20.8</v>
      </c>
      <c r="I33" s="96">
        <v>27.7</v>
      </c>
      <c r="J33" s="96">
        <v>34.5</v>
      </c>
      <c r="K33" s="96">
        <v>41.3</v>
      </c>
      <c r="L33" s="96">
        <v>48.2</v>
      </c>
      <c r="M33" s="96">
        <v>55.0</v>
      </c>
      <c r="N33" s="96">
        <v>60.5</v>
      </c>
      <c r="O33" s="96">
        <v>61.9</v>
      </c>
      <c r="P33" s="227"/>
      <c r="Q33" s="228"/>
    </row>
    <row r="34" ht="15.75" customHeight="1">
      <c r="B34" s="98">
        <v>6.0</v>
      </c>
      <c r="C34" s="99">
        <f>C32+100</f>
        <v>500</v>
      </c>
      <c r="D34" s="99">
        <f>D30+100</f>
        <v>240</v>
      </c>
      <c r="E34" s="100" t="s">
        <v>66</v>
      </c>
      <c r="F34" s="101">
        <v>25.5</v>
      </c>
      <c r="G34" s="101">
        <v>27.37</v>
      </c>
      <c r="H34" s="101">
        <v>35.19</v>
      </c>
      <c r="I34" s="101">
        <v>44.71</v>
      </c>
      <c r="J34" s="101">
        <v>54.23</v>
      </c>
      <c r="K34" s="101">
        <v>63.92</v>
      </c>
      <c r="L34" s="101">
        <v>73.61</v>
      </c>
      <c r="M34" s="101">
        <v>83.13</v>
      </c>
      <c r="N34" s="229"/>
      <c r="O34" s="229"/>
      <c r="P34" s="229"/>
      <c r="Q34" s="230"/>
    </row>
    <row r="35" ht="15.75" customHeight="1">
      <c r="B35" s="67"/>
      <c r="C35" s="74"/>
      <c r="D35" s="68"/>
      <c r="E35" s="103" t="s">
        <v>67</v>
      </c>
      <c r="F35" s="81">
        <v>16.8</v>
      </c>
      <c r="G35" s="81">
        <v>18.4</v>
      </c>
      <c r="H35" s="81">
        <v>25.0</v>
      </c>
      <c r="I35" s="81">
        <v>33.2</v>
      </c>
      <c r="J35" s="81">
        <v>41.4</v>
      </c>
      <c r="K35" s="81">
        <v>49.6</v>
      </c>
      <c r="L35" s="81">
        <v>57.8</v>
      </c>
      <c r="M35" s="101">
        <v>66.0</v>
      </c>
      <c r="N35" s="229"/>
      <c r="O35" s="229"/>
      <c r="P35" s="229"/>
      <c r="Q35" s="230"/>
    </row>
    <row r="36" ht="15.75" customHeight="1">
      <c r="B36" s="89">
        <v>7.0</v>
      </c>
      <c r="C36" s="90">
        <f>C34+100</f>
        <v>600</v>
      </c>
      <c r="D36" s="90" t="s">
        <v>133</v>
      </c>
      <c r="E36" s="91" t="s">
        <v>66</v>
      </c>
      <c r="F36" s="92">
        <v>29.75</v>
      </c>
      <c r="G36" s="92">
        <v>31.79</v>
      </c>
      <c r="H36" s="92">
        <v>40.97</v>
      </c>
      <c r="I36" s="92">
        <v>52.02</v>
      </c>
      <c r="J36" s="92">
        <v>63.24</v>
      </c>
      <c r="K36" s="92">
        <v>74.63</v>
      </c>
      <c r="L36" s="226"/>
      <c r="M36" s="226"/>
      <c r="N36" s="226"/>
      <c r="O36" s="226"/>
      <c r="P36" s="226"/>
      <c r="Q36" s="224"/>
    </row>
    <row r="37" ht="15.75" customHeight="1">
      <c r="B37" s="73"/>
      <c r="C37" s="74"/>
      <c r="D37" s="74"/>
      <c r="E37" s="94" t="s">
        <v>67</v>
      </c>
      <c r="F37" s="96">
        <v>19.6</v>
      </c>
      <c r="G37" s="96">
        <v>21.5</v>
      </c>
      <c r="H37" s="96">
        <v>29.1</v>
      </c>
      <c r="I37" s="96">
        <v>38.7</v>
      </c>
      <c r="J37" s="96">
        <v>48.3</v>
      </c>
      <c r="K37" s="96">
        <v>57.9</v>
      </c>
      <c r="L37" s="231"/>
      <c r="M37" s="231"/>
      <c r="N37" s="231"/>
      <c r="O37" s="231"/>
      <c r="P37" s="231"/>
      <c r="Q37" s="225"/>
    </row>
    <row r="38" ht="15.75" customHeight="1">
      <c r="B38" s="89">
        <v>8.0</v>
      </c>
      <c r="C38" s="90">
        <f>C36+100</f>
        <v>700</v>
      </c>
      <c r="D38" s="90">
        <f>D34+100</f>
        <v>340</v>
      </c>
      <c r="E38" s="91" t="s">
        <v>66</v>
      </c>
      <c r="F38" s="92">
        <v>33.83</v>
      </c>
      <c r="G38" s="92">
        <v>36.379999999999995</v>
      </c>
      <c r="H38" s="92">
        <v>46.75</v>
      </c>
      <c r="I38" s="92">
        <v>59.5</v>
      </c>
      <c r="J38" s="92">
        <v>72.25</v>
      </c>
      <c r="K38" s="226"/>
      <c r="L38" s="226"/>
      <c r="M38" s="226"/>
      <c r="N38" s="226"/>
      <c r="O38" s="226"/>
      <c r="P38" s="226"/>
      <c r="Q38" s="224"/>
    </row>
    <row r="39" ht="15.75" customHeight="1">
      <c r="B39" s="73"/>
      <c r="C39" s="74"/>
      <c r="D39" s="74"/>
      <c r="E39" s="94" t="s">
        <v>67</v>
      </c>
      <c r="F39" s="96">
        <v>22.4</v>
      </c>
      <c r="G39" s="96">
        <v>24.6</v>
      </c>
      <c r="H39" s="96">
        <v>33.3</v>
      </c>
      <c r="I39" s="96">
        <v>44.3</v>
      </c>
      <c r="J39" s="96">
        <v>55.2</v>
      </c>
      <c r="K39" s="231"/>
      <c r="L39" s="231"/>
      <c r="M39" s="231"/>
      <c r="N39" s="231"/>
      <c r="O39" s="231"/>
      <c r="P39" s="231"/>
      <c r="Q39" s="225"/>
    </row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0">
    <mergeCell ref="C30:C31"/>
    <mergeCell ref="D30:D31"/>
    <mergeCell ref="B26:B27"/>
    <mergeCell ref="C26:C27"/>
    <mergeCell ref="D26:D27"/>
    <mergeCell ref="B28:B29"/>
    <mergeCell ref="C28:C29"/>
    <mergeCell ref="D28:D29"/>
    <mergeCell ref="B30:B31"/>
    <mergeCell ref="C38:C39"/>
    <mergeCell ref="D38:D39"/>
    <mergeCell ref="B34:B35"/>
    <mergeCell ref="C34:C35"/>
    <mergeCell ref="D34:D35"/>
    <mergeCell ref="B36:B37"/>
    <mergeCell ref="C36:C37"/>
    <mergeCell ref="D36:D37"/>
    <mergeCell ref="B38:B39"/>
    <mergeCell ref="B1:E1"/>
    <mergeCell ref="H3:I3"/>
    <mergeCell ref="J3:N3"/>
    <mergeCell ref="B5:E5"/>
    <mergeCell ref="M5:Q5"/>
    <mergeCell ref="B7:B8"/>
    <mergeCell ref="C7:C8"/>
    <mergeCell ref="D8:E8"/>
    <mergeCell ref="D10:E10"/>
    <mergeCell ref="D11:E11"/>
    <mergeCell ref="D13:E13"/>
    <mergeCell ref="D14:E14"/>
    <mergeCell ref="D15:E15"/>
    <mergeCell ref="D16:E16"/>
    <mergeCell ref="D17:E17"/>
    <mergeCell ref="D18:E18"/>
    <mergeCell ref="D19:E19"/>
    <mergeCell ref="D20:E20"/>
    <mergeCell ref="D6:E6"/>
    <mergeCell ref="D7:E7"/>
    <mergeCell ref="B9:B10"/>
    <mergeCell ref="C9:C10"/>
    <mergeCell ref="D9:E9"/>
    <mergeCell ref="C11:C12"/>
    <mergeCell ref="D12:E12"/>
    <mergeCell ref="B19:B20"/>
    <mergeCell ref="C19:C20"/>
    <mergeCell ref="B22:E22"/>
    <mergeCell ref="B23:E23"/>
    <mergeCell ref="B24:E24"/>
    <mergeCell ref="F24:Q24"/>
    <mergeCell ref="E25:Q25"/>
    <mergeCell ref="B11:B12"/>
    <mergeCell ref="B13:B14"/>
    <mergeCell ref="C13:C14"/>
    <mergeCell ref="B15:B16"/>
    <mergeCell ref="C15:C16"/>
    <mergeCell ref="B17:B18"/>
    <mergeCell ref="C17:C18"/>
    <mergeCell ref="B32:B33"/>
    <mergeCell ref="C32:C33"/>
    <mergeCell ref="D32:D33"/>
  </mergeCells>
  <dataValidations>
    <dataValidation type="list" allowBlank="1" showErrorMessage="1" sqref="M5">
      <formula1>$AD$4:$AD$6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2.29"/>
    <col customWidth="1" min="2" max="2" width="7.14"/>
    <col customWidth="1" min="3" max="3" width="11.57"/>
    <col customWidth="1" min="4" max="4" width="20.57"/>
    <col customWidth="1" min="5" max="5" width="10.71"/>
    <col customWidth="1" min="6" max="16" width="8.29"/>
    <col customWidth="1" min="17" max="41" width="8.71"/>
  </cols>
  <sheetData>
    <row r="1" ht="49.5" customHeight="1">
      <c r="B1" s="35"/>
      <c r="I1" s="36" t="s">
        <v>47</v>
      </c>
    </row>
    <row r="2" ht="18.0" customHeight="1">
      <c r="B2" s="34" t="s">
        <v>134</v>
      </c>
      <c r="C2" s="7"/>
      <c r="D2" s="7"/>
      <c r="E2" s="7"/>
      <c r="F2" s="7"/>
      <c r="G2" s="7"/>
      <c r="H2" s="7"/>
      <c r="I2" s="7"/>
      <c r="J2" s="7"/>
      <c r="K2" s="7"/>
      <c r="L2" s="7"/>
      <c r="M2" s="39"/>
      <c r="O2" s="45"/>
      <c r="P2" s="45"/>
    </row>
    <row r="3" ht="32.25" customHeight="1">
      <c r="B3" s="221" t="s">
        <v>135</v>
      </c>
      <c r="C3" s="41"/>
      <c r="D3" s="42"/>
      <c r="E3" s="42"/>
      <c r="F3" s="7"/>
      <c r="G3" s="7"/>
      <c r="H3" s="7"/>
      <c r="I3" s="43" t="s">
        <v>90</v>
      </c>
      <c r="J3" s="44"/>
      <c r="K3" s="43" t="s">
        <v>91</v>
      </c>
      <c r="L3" s="11"/>
      <c r="M3" s="11"/>
      <c r="N3" s="11"/>
      <c r="O3" s="11"/>
      <c r="P3" s="44"/>
    </row>
    <row r="4" ht="15.0" customHeight="1">
      <c r="B4" s="41"/>
      <c r="C4" s="41"/>
      <c r="D4" s="42"/>
      <c r="E4" s="42"/>
      <c r="F4" s="7"/>
      <c r="G4" s="7"/>
      <c r="H4" s="7"/>
      <c r="I4" s="45"/>
      <c r="J4" s="39"/>
      <c r="K4" s="39"/>
      <c r="L4" s="39"/>
      <c r="M4" s="39"/>
      <c r="N4" s="110"/>
      <c r="O4" s="45"/>
      <c r="P4" s="45"/>
      <c r="AD4" s="46" t="s">
        <v>52</v>
      </c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</row>
    <row r="5" ht="33.0" customHeight="1">
      <c r="B5" s="111" t="s">
        <v>136</v>
      </c>
      <c r="C5" s="27"/>
      <c r="D5" s="48"/>
      <c r="E5" s="112"/>
      <c r="F5" s="113"/>
      <c r="G5" s="50"/>
      <c r="H5" s="51"/>
      <c r="I5" s="51" t="s">
        <v>54</v>
      </c>
      <c r="J5" s="114">
        <v>0.0</v>
      </c>
      <c r="K5" s="49" t="s">
        <v>52</v>
      </c>
      <c r="L5" s="27"/>
      <c r="M5" s="27"/>
      <c r="N5" s="27"/>
      <c r="O5" s="27"/>
      <c r="P5" s="116"/>
      <c r="AC5" s="46"/>
      <c r="AD5" s="117" t="s">
        <v>55</v>
      </c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</row>
    <row r="6" ht="26.25" customHeight="1">
      <c r="B6" s="54" t="s">
        <v>7</v>
      </c>
      <c r="C6" s="55" t="s">
        <v>57</v>
      </c>
      <c r="D6" s="118" t="s">
        <v>56</v>
      </c>
      <c r="E6" s="58">
        <v>500.0</v>
      </c>
      <c r="F6" s="58">
        <v>550.0</v>
      </c>
      <c r="G6" s="58">
        <v>750.0</v>
      </c>
      <c r="H6" s="58">
        <v>1000.0</v>
      </c>
      <c r="I6" s="58">
        <v>1250.0</v>
      </c>
      <c r="J6" s="58">
        <v>1500.0</v>
      </c>
      <c r="K6" s="58">
        <v>1750.0</v>
      </c>
      <c r="L6" s="58">
        <v>2000.0</v>
      </c>
      <c r="M6" s="58">
        <v>2200.0</v>
      </c>
      <c r="N6" s="58">
        <v>2250.0</v>
      </c>
      <c r="O6" s="58">
        <v>2500.0</v>
      </c>
      <c r="P6" s="59">
        <v>3000.0</v>
      </c>
      <c r="Q6" s="119"/>
      <c r="R6" s="119"/>
      <c r="AC6" s="46"/>
      <c r="AD6" s="46" t="s">
        <v>58</v>
      </c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</row>
    <row r="7" ht="15.0" customHeight="1">
      <c r="B7" s="60">
        <v>2.0</v>
      </c>
      <c r="C7" s="61">
        <v>180.0</v>
      </c>
      <c r="D7" s="120" t="s">
        <v>59</v>
      </c>
      <c r="E7" s="64">
        <f t="shared" ref="E7:P7" si="1">ROUND(AC7-(AC7*$J$5),0)</f>
        <v>19667</v>
      </c>
      <c r="F7" s="64">
        <f t="shared" si="1"/>
        <v>21156</v>
      </c>
      <c r="G7" s="64">
        <f t="shared" si="1"/>
        <v>23225</v>
      </c>
      <c r="H7" s="64">
        <f t="shared" si="1"/>
        <v>24582</v>
      </c>
      <c r="I7" s="64">
        <f t="shared" si="1"/>
        <v>26912</v>
      </c>
      <c r="J7" s="64">
        <f t="shared" si="1"/>
        <v>27616</v>
      </c>
      <c r="K7" s="64">
        <f t="shared" si="1"/>
        <v>29292</v>
      </c>
      <c r="L7" s="64">
        <f t="shared" si="1"/>
        <v>31701</v>
      </c>
      <c r="M7" s="64">
        <f t="shared" si="1"/>
        <v>37681</v>
      </c>
      <c r="N7" s="64">
        <f t="shared" si="1"/>
        <v>38428</v>
      </c>
      <c r="O7" s="64">
        <f t="shared" si="1"/>
        <v>46837</v>
      </c>
      <c r="P7" s="65">
        <f t="shared" si="1"/>
        <v>55246</v>
      </c>
      <c r="AB7" s="7"/>
      <c r="AC7" s="46">
        <v>19667.373758999995</v>
      </c>
      <c r="AD7" s="46">
        <v>21156.35148</v>
      </c>
      <c r="AE7" s="46">
        <v>23225.00499</v>
      </c>
      <c r="AF7" s="46">
        <v>24582.417353999997</v>
      </c>
      <c r="AG7" s="46">
        <v>26911.685988000005</v>
      </c>
      <c r="AH7" s="46">
        <v>27615.883481999994</v>
      </c>
      <c r="AI7" s="46">
        <v>29291.937246</v>
      </c>
      <c r="AJ7" s="46">
        <v>31700.866230000007</v>
      </c>
      <c r="AK7" s="46">
        <v>37680.70317</v>
      </c>
      <c r="AL7" s="46">
        <v>38428.1827875</v>
      </c>
      <c r="AM7" s="46">
        <v>46837.328484375015</v>
      </c>
      <c r="AN7" s="46">
        <v>55246.47418125</v>
      </c>
      <c r="AO7" s="7"/>
    </row>
    <row r="8" ht="15.0" customHeight="1">
      <c r="B8" s="67"/>
      <c r="C8" s="68"/>
      <c r="D8" s="122" t="str">
        <f>RIGHT($K$5,21)</f>
        <v>ΔТ=70⁰С (95/85/20) Вт</v>
      </c>
      <c r="E8" s="123">
        <f t="shared" ref="E8:P8" si="2">ROUND(IF($D8="ΔТ=70⁰С (95/85/20) Вт",AC8,(IF($D8="ΔТ=60⁰С (90/70/20) Вт",AC8*0.818,AC8*0.646))),0)</f>
        <v>212</v>
      </c>
      <c r="F8" s="123">
        <f t="shared" si="2"/>
        <v>232</v>
      </c>
      <c r="G8" s="123">
        <f t="shared" si="2"/>
        <v>316</v>
      </c>
      <c r="H8" s="123">
        <f t="shared" si="2"/>
        <v>422</v>
      </c>
      <c r="I8" s="123">
        <f t="shared" si="2"/>
        <v>528</v>
      </c>
      <c r="J8" s="123">
        <f t="shared" si="2"/>
        <v>634</v>
      </c>
      <c r="K8" s="123">
        <f t="shared" si="2"/>
        <v>738</v>
      </c>
      <c r="L8" s="123">
        <f t="shared" si="2"/>
        <v>844</v>
      </c>
      <c r="M8" s="123">
        <f t="shared" si="2"/>
        <v>928</v>
      </c>
      <c r="N8" s="123">
        <f t="shared" si="2"/>
        <v>950</v>
      </c>
      <c r="O8" s="123">
        <f t="shared" si="2"/>
        <v>1056</v>
      </c>
      <c r="P8" s="124">
        <f t="shared" si="2"/>
        <v>1266</v>
      </c>
      <c r="AB8" s="7"/>
      <c r="AC8" s="46">
        <v>212.0</v>
      </c>
      <c r="AD8" s="46">
        <v>232.0</v>
      </c>
      <c r="AE8" s="46">
        <v>316.0</v>
      </c>
      <c r="AF8" s="46">
        <v>422.0</v>
      </c>
      <c r="AG8" s="46">
        <v>528.0</v>
      </c>
      <c r="AH8" s="46">
        <v>634.0</v>
      </c>
      <c r="AI8" s="46">
        <v>738.0</v>
      </c>
      <c r="AJ8" s="46">
        <v>844.0</v>
      </c>
      <c r="AK8" s="46">
        <v>928.0</v>
      </c>
      <c r="AL8" s="46">
        <v>950.0</v>
      </c>
      <c r="AM8" s="46">
        <v>1056.0</v>
      </c>
      <c r="AN8" s="46">
        <v>1266.0</v>
      </c>
      <c r="AO8" s="7"/>
    </row>
    <row r="9" ht="15.0" customHeight="1">
      <c r="B9" s="60">
        <v>3.0</v>
      </c>
      <c r="C9" s="61">
        <f>C7+100</f>
        <v>280</v>
      </c>
      <c r="D9" s="120" t="s">
        <v>59</v>
      </c>
      <c r="E9" s="64">
        <f t="shared" ref="E9:P9" si="3">ROUND(AC9-(AC9*$J$5),0)</f>
        <v>23150</v>
      </c>
      <c r="F9" s="64">
        <f t="shared" si="3"/>
        <v>24983</v>
      </c>
      <c r="G9" s="64">
        <f t="shared" si="3"/>
        <v>27975</v>
      </c>
      <c r="H9" s="64">
        <f t="shared" si="3"/>
        <v>30015</v>
      </c>
      <c r="I9" s="64">
        <f t="shared" si="3"/>
        <v>33509</v>
      </c>
      <c r="J9" s="64">
        <f t="shared" si="3"/>
        <v>34574</v>
      </c>
      <c r="K9" s="64">
        <f t="shared" si="3"/>
        <v>37091</v>
      </c>
      <c r="L9" s="64">
        <f t="shared" si="3"/>
        <v>40699</v>
      </c>
      <c r="M9" s="64">
        <f t="shared" si="3"/>
        <v>48678</v>
      </c>
      <c r="N9" s="64">
        <f t="shared" si="3"/>
        <v>49676</v>
      </c>
      <c r="O9" s="64">
        <f t="shared" si="3"/>
        <v>60897</v>
      </c>
      <c r="P9" s="65">
        <f t="shared" si="3"/>
        <v>72118</v>
      </c>
      <c r="AB9" s="7"/>
      <c r="AC9" s="46">
        <v>23150.31041466</v>
      </c>
      <c r="AD9" s="46">
        <v>24983.4024</v>
      </c>
      <c r="AE9" s="46">
        <v>27974.83469616</v>
      </c>
      <c r="AF9" s="46">
        <v>30014.691408900006</v>
      </c>
      <c r="AG9" s="46">
        <v>33509.08238436</v>
      </c>
      <c r="AH9" s="46">
        <v>34574.464936439996</v>
      </c>
      <c r="AI9" s="46">
        <v>37091.19198311999</v>
      </c>
      <c r="AJ9" s="46">
        <v>40698.81972684001</v>
      </c>
      <c r="AK9" s="46">
        <v>48678.201888359996</v>
      </c>
      <c r="AL9" s="46">
        <v>49675.624658550005</v>
      </c>
      <c r="AM9" s="46">
        <v>60896.63082318749</v>
      </c>
      <c r="AN9" s="46">
        <v>72117.63698782498</v>
      </c>
      <c r="AO9" s="7"/>
    </row>
    <row r="10" ht="15.0" customHeight="1">
      <c r="B10" s="67"/>
      <c r="C10" s="68"/>
      <c r="D10" s="122" t="str">
        <f>RIGHT($K$5,21)</f>
        <v>ΔТ=70⁰С (95/85/20) Вт</v>
      </c>
      <c r="E10" s="123">
        <f t="shared" ref="E10:P10" si="4">ROUND(IF($D10="ΔТ=70⁰С (95/85/20) Вт",AC10,(IF($D10="ΔТ=60⁰С (90/70/20) Вт",AC10*0.818,AC10*0.646))),0)</f>
        <v>318</v>
      </c>
      <c r="F10" s="123">
        <f t="shared" si="4"/>
        <v>348</v>
      </c>
      <c r="G10" s="123">
        <f t="shared" si="4"/>
        <v>474</v>
      </c>
      <c r="H10" s="123">
        <f t="shared" si="4"/>
        <v>633</v>
      </c>
      <c r="I10" s="123">
        <f t="shared" si="4"/>
        <v>792</v>
      </c>
      <c r="J10" s="123">
        <f t="shared" si="4"/>
        <v>951</v>
      </c>
      <c r="K10" s="123">
        <f t="shared" si="4"/>
        <v>1107</v>
      </c>
      <c r="L10" s="123">
        <f t="shared" si="4"/>
        <v>1266</v>
      </c>
      <c r="M10" s="123">
        <f t="shared" si="4"/>
        <v>1392</v>
      </c>
      <c r="N10" s="123">
        <f t="shared" si="4"/>
        <v>1425</v>
      </c>
      <c r="O10" s="123">
        <f t="shared" si="4"/>
        <v>1584</v>
      </c>
      <c r="P10" s="124">
        <f t="shared" si="4"/>
        <v>1899</v>
      </c>
      <c r="AB10" s="7"/>
      <c r="AC10" s="46">
        <v>318.0</v>
      </c>
      <c r="AD10" s="46">
        <v>348.0</v>
      </c>
      <c r="AE10" s="46">
        <v>474.0</v>
      </c>
      <c r="AF10" s="46">
        <v>633.0</v>
      </c>
      <c r="AG10" s="46">
        <v>792.0</v>
      </c>
      <c r="AH10" s="46">
        <v>951.0</v>
      </c>
      <c r="AI10" s="46">
        <v>1107.0</v>
      </c>
      <c r="AJ10" s="46">
        <v>1266.0</v>
      </c>
      <c r="AK10" s="46">
        <v>1392.0</v>
      </c>
      <c r="AL10" s="46">
        <v>1425.0</v>
      </c>
      <c r="AM10" s="46">
        <v>1584.0</v>
      </c>
      <c r="AN10" s="46">
        <v>1899.0</v>
      </c>
      <c r="AO10" s="7"/>
    </row>
    <row r="11" ht="15.0" customHeight="1">
      <c r="B11" s="60">
        <v>4.0</v>
      </c>
      <c r="C11" s="61">
        <f>C9+100</f>
        <v>380</v>
      </c>
      <c r="D11" s="120" t="s">
        <v>59</v>
      </c>
      <c r="E11" s="64">
        <f t="shared" ref="E11:O11" si="5">ROUND(AC11-(AC11*$J$5),0)</f>
        <v>26641</v>
      </c>
      <c r="F11" s="64">
        <f t="shared" si="5"/>
        <v>28824</v>
      </c>
      <c r="G11" s="64">
        <f t="shared" si="5"/>
        <v>32735</v>
      </c>
      <c r="H11" s="64">
        <f t="shared" si="5"/>
        <v>35458</v>
      </c>
      <c r="I11" s="64">
        <f t="shared" si="5"/>
        <v>40120</v>
      </c>
      <c r="J11" s="64">
        <f t="shared" si="5"/>
        <v>41548</v>
      </c>
      <c r="K11" s="64">
        <f t="shared" si="5"/>
        <v>44907</v>
      </c>
      <c r="L11" s="64">
        <f t="shared" si="5"/>
        <v>49716</v>
      </c>
      <c r="M11" s="64">
        <f t="shared" si="5"/>
        <v>59699</v>
      </c>
      <c r="N11" s="64">
        <f t="shared" si="5"/>
        <v>60947</v>
      </c>
      <c r="O11" s="64">
        <f t="shared" si="5"/>
        <v>74985</v>
      </c>
      <c r="P11" s="178"/>
      <c r="AB11" s="7"/>
      <c r="AC11" s="46">
        <v>26640.538927199996</v>
      </c>
      <c r="AD11" s="46">
        <v>28823.869800000008</v>
      </c>
      <c r="AE11" s="46">
        <v>32734.612722240003</v>
      </c>
      <c r="AF11" s="46">
        <v>35458.34599296</v>
      </c>
      <c r="AG11" s="46">
        <v>40120.30446336</v>
      </c>
      <c r="AH11" s="46">
        <v>41547.63010463999</v>
      </c>
      <c r="AI11" s="46">
        <v>44906.79470112001</v>
      </c>
      <c r="AJ11" s="46">
        <v>49715.63679456</v>
      </c>
      <c r="AK11" s="46">
        <v>59698.75608224001</v>
      </c>
      <c r="AL11" s="46">
        <v>60946.64599319999</v>
      </c>
      <c r="AM11" s="46">
        <v>74985.4074915</v>
      </c>
      <c r="AN11" s="46"/>
      <c r="AO11" s="7"/>
    </row>
    <row r="12" ht="15.0" customHeight="1">
      <c r="B12" s="67"/>
      <c r="C12" s="68"/>
      <c r="D12" s="122" t="str">
        <f>RIGHT($K$5,21)</f>
        <v>ΔТ=70⁰С (95/85/20) Вт</v>
      </c>
      <c r="E12" s="123">
        <f t="shared" ref="E12:O12" si="6">ROUND(IF($D12="ΔТ=70⁰С (95/85/20) Вт",AC12,(IF($D12="ΔТ=60⁰С (90/70/20) Вт",AC12*0.818,AC12*0.646))),0)</f>
        <v>424</v>
      </c>
      <c r="F12" s="123">
        <f t="shared" si="6"/>
        <v>464</v>
      </c>
      <c r="G12" s="123">
        <f t="shared" si="6"/>
        <v>632</v>
      </c>
      <c r="H12" s="123">
        <f t="shared" si="6"/>
        <v>844</v>
      </c>
      <c r="I12" s="123">
        <f t="shared" si="6"/>
        <v>1056</v>
      </c>
      <c r="J12" s="123">
        <f t="shared" si="6"/>
        <v>1268</v>
      </c>
      <c r="K12" s="123">
        <f t="shared" si="6"/>
        <v>1476</v>
      </c>
      <c r="L12" s="123">
        <f t="shared" si="6"/>
        <v>1688</v>
      </c>
      <c r="M12" s="123">
        <f t="shared" si="6"/>
        <v>1856</v>
      </c>
      <c r="N12" s="123">
        <f t="shared" si="6"/>
        <v>1900</v>
      </c>
      <c r="O12" s="123">
        <f t="shared" si="6"/>
        <v>2112</v>
      </c>
      <c r="P12" s="187"/>
      <c r="AB12" s="7"/>
      <c r="AC12" s="46">
        <v>424.0</v>
      </c>
      <c r="AD12" s="46">
        <v>464.0</v>
      </c>
      <c r="AE12" s="46">
        <v>632.0</v>
      </c>
      <c r="AF12" s="46">
        <v>844.0</v>
      </c>
      <c r="AG12" s="46">
        <v>1056.0</v>
      </c>
      <c r="AH12" s="46">
        <v>1268.0</v>
      </c>
      <c r="AI12" s="46">
        <v>1476.0</v>
      </c>
      <c r="AJ12" s="46">
        <v>1688.0</v>
      </c>
      <c r="AK12" s="46">
        <v>1856.0</v>
      </c>
      <c r="AL12" s="46">
        <v>1900.0</v>
      </c>
      <c r="AM12" s="46">
        <v>2112.0</v>
      </c>
      <c r="AN12" s="46"/>
      <c r="AO12" s="7"/>
    </row>
    <row r="13" ht="15.0" customHeight="1">
      <c r="B13" s="60">
        <v>5.0</v>
      </c>
      <c r="C13" s="61">
        <f>C11+100</f>
        <v>480</v>
      </c>
      <c r="D13" s="120" t="s">
        <v>59</v>
      </c>
      <c r="E13" s="64">
        <f t="shared" ref="E13:N13" si="7">ROUND(AC13-(AC13*$J$5),0)</f>
        <v>30136</v>
      </c>
      <c r="F13" s="64">
        <f t="shared" si="7"/>
        <v>32671</v>
      </c>
      <c r="G13" s="64">
        <f t="shared" si="7"/>
        <v>37504</v>
      </c>
      <c r="H13" s="64">
        <f t="shared" si="7"/>
        <v>40913</v>
      </c>
      <c r="I13" s="64">
        <f t="shared" si="7"/>
        <v>46745</v>
      </c>
      <c r="J13" s="64">
        <f t="shared" si="7"/>
        <v>48535</v>
      </c>
      <c r="K13" s="64">
        <f t="shared" si="7"/>
        <v>52739</v>
      </c>
      <c r="L13" s="64">
        <f t="shared" si="7"/>
        <v>58751</v>
      </c>
      <c r="M13" s="64">
        <f t="shared" si="7"/>
        <v>70742</v>
      </c>
      <c r="N13" s="64">
        <f t="shared" si="7"/>
        <v>72241</v>
      </c>
      <c r="O13" s="184"/>
      <c r="P13" s="185"/>
      <c r="AB13" s="7"/>
      <c r="AC13" s="46">
        <v>30136.461058440007</v>
      </c>
      <c r="AD13" s="46">
        <v>32671.04544</v>
      </c>
      <c r="AE13" s="46">
        <v>37504.33906824001</v>
      </c>
      <c r="AF13" s="46">
        <v>40913.38110618</v>
      </c>
      <c r="AG13" s="46">
        <v>46745.352225</v>
      </c>
      <c r="AH13" s="46">
        <v>48535.3789866</v>
      </c>
      <c r="AI13" s="46">
        <v>52738.7454</v>
      </c>
      <c r="AJ13" s="46">
        <v>58751.317433159995</v>
      </c>
      <c r="AK13" s="46">
        <v>70742.36575164</v>
      </c>
      <c r="AL13" s="46">
        <v>72241.24679145</v>
      </c>
      <c r="AM13" s="46"/>
      <c r="AN13" s="46"/>
      <c r="AO13" s="7"/>
    </row>
    <row r="14" ht="15.0" customHeight="1">
      <c r="B14" s="67"/>
      <c r="C14" s="68"/>
      <c r="D14" s="122" t="str">
        <f>RIGHT($K$5,21)</f>
        <v>ΔТ=70⁰С (95/85/20) Вт</v>
      </c>
      <c r="E14" s="123">
        <f t="shared" ref="E14:N14" si="8">ROUND(IF($D14="ΔТ=70⁰С (95/85/20) Вт",AC14,(IF($D14="ΔТ=60⁰С (90/70/20) Вт",AC14*0.818,AC14*0.646))),0)</f>
        <v>530</v>
      </c>
      <c r="F14" s="123">
        <f t="shared" si="8"/>
        <v>580</v>
      </c>
      <c r="G14" s="123">
        <f t="shared" si="8"/>
        <v>790</v>
      </c>
      <c r="H14" s="123">
        <f t="shared" si="8"/>
        <v>1055</v>
      </c>
      <c r="I14" s="123">
        <f t="shared" si="8"/>
        <v>1320</v>
      </c>
      <c r="J14" s="123">
        <f t="shared" si="8"/>
        <v>1585</v>
      </c>
      <c r="K14" s="123">
        <f t="shared" si="8"/>
        <v>1845</v>
      </c>
      <c r="L14" s="123">
        <f t="shared" si="8"/>
        <v>2110</v>
      </c>
      <c r="M14" s="123">
        <f t="shared" si="8"/>
        <v>2320</v>
      </c>
      <c r="N14" s="123">
        <f t="shared" si="8"/>
        <v>2375</v>
      </c>
      <c r="O14" s="186"/>
      <c r="P14" s="187"/>
      <c r="AB14" s="7"/>
      <c r="AC14" s="46">
        <v>530.0</v>
      </c>
      <c r="AD14" s="46">
        <v>580.0</v>
      </c>
      <c r="AE14" s="46">
        <v>790.0</v>
      </c>
      <c r="AF14" s="46">
        <v>1055.0</v>
      </c>
      <c r="AG14" s="46">
        <v>1320.0</v>
      </c>
      <c r="AH14" s="46">
        <v>1585.0</v>
      </c>
      <c r="AI14" s="46">
        <v>1845.0</v>
      </c>
      <c r="AJ14" s="46">
        <v>2110.0</v>
      </c>
      <c r="AK14" s="46">
        <v>2320.0</v>
      </c>
      <c r="AL14" s="46">
        <v>2375.0</v>
      </c>
      <c r="AM14" s="46"/>
      <c r="AN14" s="46"/>
      <c r="AO14" s="7"/>
    </row>
    <row r="15" ht="15.0" customHeight="1">
      <c r="B15" s="60">
        <v>6.0</v>
      </c>
      <c r="C15" s="61">
        <f>C13+100</f>
        <v>580</v>
      </c>
      <c r="D15" s="120" t="s">
        <v>59</v>
      </c>
      <c r="E15" s="64">
        <f t="shared" ref="E15:L15" si="9">ROUND(AC15-(AC15*$J$5),0)</f>
        <v>33641</v>
      </c>
      <c r="F15" s="64">
        <f t="shared" si="9"/>
        <v>36525</v>
      </c>
      <c r="G15" s="64">
        <f t="shared" si="9"/>
        <v>42284</v>
      </c>
      <c r="H15" s="64">
        <f t="shared" si="9"/>
        <v>46380</v>
      </c>
      <c r="I15" s="64">
        <f t="shared" si="9"/>
        <v>53384</v>
      </c>
      <c r="J15" s="64">
        <f t="shared" si="9"/>
        <v>55535</v>
      </c>
      <c r="K15" s="64">
        <f t="shared" si="9"/>
        <v>60590</v>
      </c>
      <c r="L15" s="64">
        <f t="shared" si="9"/>
        <v>67806</v>
      </c>
      <c r="M15" s="177"/>
      <c r="N15" s="177"/>
      <c r="O15" s="177"/>
      <c r="P15" s="178"/>
      <c r="AB15" s="7"/>
      <c r="AC15" s="46">
        <v>33641.27160767999</v>
      </c>
      <c r="AD15" s="46">
        <v>36524.92932</v>
      </c>
      <c r="AE15" s="46">
        <v>42284.01373416</v>
      </c>
      <c r="AF15" s="46">
        <v>46379.79674856</v>
      </c>
      <c r="AG15" s="46">
        <v>53384.22566928</v>
      </c>
      <c r="AH15" s="46">
        <v>55534.51175184001</v>
      </c>
      <c r="AI15" s="46">
        <v>60590.243910239995</v>
      </c>
      <c r="AJ15" s="46">
        <v>67806.0</v>
      </c>
      <c r="AK15" s="46"/>
      <c r="AL15" s="46"/>
      <c r="AM15" s="46"/>
      <c r="AN15" s="46"/>
      <c r="AO15" s="7"/>
    </row>
    <row r="16" ht="15.0" customHeight="1">
      <c r="B16" s="67"/>
      <c r="C16" s="68"/>
      <c r="D16" s="122" t="str">
        <f>RIGHT($K$5,21)</f>
        <v>ΔТ=70⁰С (95/85/20) Вт</v>
      </c>
      <c r="E16" s="123">
        <f t="shared" ref="E16:L16" si="10">ROUND(IF($D16="ΔТ=70⁰С (95/85/20) Вт",AC16,(IF($D16="ΔТ=60⁰С (90/70/20) Вт",AC16*0.818,AC16*0.646))),0)</f>
        <v>636</v>
      </c>
      <c r="F16" s="123">
        <f t="shared" si="10"/>
        <v>696</v>
      </c>
      <c r="G16" s="123">
        <f t="shared" si="10"/>
        <v>948</v>
      </c>
      <c r="H16" s="123">
        <f t="shared" si="10"/>
        <v>1266</v>
      </c>
      <c r="I16" s="123">
        <f t="shared" si="10"/>
        <v>1584</v>
      </c>
      <c r="J16" s="123">
        <f t="shared" si="10"/>
        <v>1902</v>
      </c>
      <c r="K16" s="123">
        <f t="shared" si="10"/>
        <v>2214</v>
      </c>
      <c r="L16" s="123">
        <f t="shared" si="10"/>
        <v>2532</v>
      </c>
      <c r="M16" s="179"/>
      <c r="N16" s="179"/>
      <c r="O16" s="179"/>
      <c r="P16" s="180"/>
      <c r="AB16" s="7"/>
      <c r="AC16" s="46">
        <v>636.0</v>
      </c>
      <c r="AD16" s="46">
        <v>696.0</v>
      </c>
      <c r="AE16" s="46">
        <v>948.0</v>
      </c>
      <c r="AF16" s="46">
        <v>1266.0</v>
      </c>
      <c r="AG16" s="46">
        <v>1584.0</v>
      </c>
      <c r="AH16" s="46">
        <v>1902.0</v>
      </c>
      <c r="AI16" s="46">
        <v>2214.0</v>
      </c>
      <c r="AJ16" s="46">
        <v>2532.0</v>
      </c>
      <c r="AK16" s="46"/>
      <c r="AL16" s="46"/>
      <c r="AM16" s="46"/>
      <c r="AN16" s="46"/>
      <c r="AO16" s="7"/>
    </row>
    <row r="17" ht="15.0" customHeight="1">
      <c r="B17" s="60">
        <v>7.0</v>
      </c>
      <c r="C17" s="61">
        <f>C15+100</f>
        <v>680</v>
      </c>
      <c r="D17" s="120" t="s">
        <v>59</v>
      </c>
      <c r="E17" s="64">
        <f t="shared" ref="E17:J17" si="11">ROUND(AC17-(AC17*$J$5),0)</f>
        <v>37152</v>
      </c>
      <c r="F17" s="64">
        <f t="shared" si="11"/>
        <v>40389</v>
      </c>
      <c r="G17" s="64">
        <f t="shared" si="11"/>
        <v>47074</v>
      </c>
      <c r="H17" s="64">
        <f t="shared" si="11"/>
        <v>51858</v>
      </c>
      <c r="I17" s="64">
        <f t="shared" si="11"/>
        <v>60037</v>
      </c>
      <c r="J17" s="64">
        <f t="shared" si="11"/>
        <v>62551</v>
      </c>
      <c r="K17" s="184"/>
      <c r="L17" s="184"/>
      <c r="M17" s="184"/>
      <c r="N17" s="184"/>
      <c r="O17" s="184"/>
      <c r="P17" s="185"/>
      <c r="AB17" s="7"/>
      <c r="AC17" s="46">
        <v>37151.772421500005</v>
      </c>
      <c r="AD17" s="46">
        <v>40388.87556</v>
      </c>
      <c r="AE17" s="46">
        <v>47073.63672</v>
      </c>
      <c r="AF17" s="46">
        <v>51857.5929201</v>
      </c>
      <c r="AG17" s="46">
        <v>60036.92479619999</v>
      </c>
      <c r="AH17" s="46">
        <v>62551.42470719999</v>
      </c>
      <c r="AI17" s="46"/>
      <c r="AJ17" s="46"/>
      <c r="AK17" s="46"/>
      <c r="AL17" s="46"/>
      <c r="AM17" s="46"/>
      <c r="AN17" s="46"/>
      <c r="AO17" s="7"/>
    </row>
    <row r="18" ht="15.0" customHeight="1">
      <c r="B18" s="67"/>
      <c r="C18" s="68"/>
      <c r="D18" s="122" t="str">
        <f>RIGHT($K$5,21)</f>
        <v>ΔТ=70⁰С (95/85/20) Вт</v>
      </c>
      <c r="E18" s="123">
        <f t="shared" ref="E18:J18" si="12">ROUND(IF($D18="ΔТ=70⁰С (95/85/20) Вт",AC18,(IF($D18="ΔТ=60⁰С (90/70/20) Вт",AC18*0.818,AC18*0.646))),0)</f>
        <v>742</v>
      </c>
      <c r="F18" s="123">
        <f t="shared" si="12"/>
        <v>812</v>
      </c>
      <c r="G18" s="123">
        <f t="shared" si="12"/>
        <v>1106</v>
      </c>
      <c r="H18" s="123">
        <f t="shared" si="12"/>
        <v>1477</v>
      </c>
      <c r="I18" s="123">
        <f t="shared" si="12"/>
        <v>1848</v>
      </c>
      <c r="J18" s="123">
        <f t="shared" si="12"/>
        <v>2219</v>
      </c>
      <c r="K18" s="186"/>
      <c r="L18" s="186"/>
      <c r="M18" s="186"/>
      <c r="N18" s="186"/>
      <c r="O18" s="186"/>
      <c r="P18" s="187"/>
      <c r="AB18" s="7"/>
      <c r="AC18" s="46">
        <v>742.0</v>
      </c>
      <c r="AD18" s="46">
        <v>812.0</v>
      </c>
      <c r="AE18" s="46">
        <v>1106.0</v>
      </c>
      <c r="AF18" s="46">
        <v>1477.0</v>
      </c>
      <c r="AG18" s="46">
        <v>1848.0</v>
      </c>
      <c r="AH18" s="46">
        <v>2219.0</v>
      </c>
      <c r="AI18" s="46"/>
      <c r="AJ18" s="46"/>
      <c r="AK18" s="46"/>
      <c r="AL18" s="46"/>
      <c r="AM18" s="46"/>
      <c r="AN18" s="46"/>
      <c r="AO18" s="7"/>
    </row>
    <row r="19" ht="15.0" customHeight="1">
      <c r="B19" s="60">
        <v>8.0</v>
      </c>
      <c r="C19" s="61">
        <f>C17+100</f>
        <v>780</v>
      </c>
      <c r="D19" s="120" t="s">
        <v>59</v>
      </c>
      <c r="E19" s="64">
        <f t="shared" ref="E19:I19" si="13">ROUND(AC19-(AC19*$J$5),0)</f>
        <v>40671</v>
      </c>
      <c r="F19" s="64">
        <f t="shared" si="13"/>
        <v>44260</v>
      </c>
      <c r="G19" s="64">
        <f t="shared" si="13"/>
        <v>51873</v>
      </c>
      <c r="H19" s="64">
        <f t="shared" si="13"/>
        <v>57347</v>
      </c>
      <c r="I19" s="64">
        <f t="shared" si="13"/>
        <v>66707</v>
      </c>
      <c r="J19" s="177"/>
      <c r="K19" s="177"/>
      <c r="L19" s="177"/>
      <c r="M19" s="177"/>
      <c r="N19" s="177"/>
      <c r="O19" s="177"/>
      <c r="P19" s="178"/>
      <c r="AB19" s="7"/>
      <c r="AC19" s="46">
        <v>40671.16500744</v>
      </c>
      <c r="AD19" s="46">
        <v>44259.53004000001</v>
      </c>
      <c r="AE19" s="46">
        <v>51873.208025759996</v>
      </c>
      <c r="AF19" s="46">
        <v>57346.7696208</v>
      </c>
      <c r="AG19" s="46">
        <v>66706.65614448</v>
      </c>
      <c r="AH19" s="46"/>
      <c r="AI19" s="46"/>
      <c r="AJ19" s="46"/>
      <c r="AK19" s="46"/>
      <c r="AL19" s="46"/>
      <c r="AM19" s="46"/>
      <c r="AN19" s="46"/>
      <c r="AO19" s="7"/>
    </row>
    <row r="20" ht="15.0" customHeight="1">
      <c r="B20" s="73"/>
      <c r="C20" s="74"/>
      <c r="D20" s="122" t="str">
        <f>RIGHT($K$5,21)</f>
        <v>ΔТ=70⁰С (95/85/20) Вт</v>
      </c>
      <c r="E20" s="123">
        <f t="shared" ref="E20:I20" si="14">ROUND(IF($D20="ΔТ=70⁰С (95/85/20) Вт",AC20,(IF($D20="ΔТ=60⁰С (90/70/20) Вт",AC20*0.818,AC20*0.646))),0)</f>
        <v>848</v>
      </c>
      <c r="F20" s="123">
        <f t="shared" si="14"/>
        <v>928</v>
      </c>
      <c r="G20" s="123">
        <f t="shared" si="14"/>
        <v>1264</v>
      </c>
      <c r="H20" s="123">
        <f t="shared" si="14"/>
        <v>1688</v>
      </c>
      <c r="I20" s="123">
        <f t="shared" si="14"/>
        <v>2112</v>
      </c>
      <c r="J20" s="179"/>
      <c r="K20" s="179"/>
      <c r="L20" s="179"/>
      <c r="M20" s="179"/>
      <c r="N20" s="179"/>
      <c r="O20" s="179"/>
      <c r="P20" s="180"/>
      <c r="AB20" s="7"/>
      <c r="AC20" s="46">
        <v>848.0</v>
      </c>
      <c r="AD20" s="46">
        <v>928.0</v>
      </c>
      <c r="AE20" s="46">
        <v>1264.0</v>
      </c>
      <c r="AF20" s="46">
        <v>1688.0</v>
      </c>
      <c r="AG20" s="46">
        <v>2112.0</v>
      </c>
      <c r="AH20" s="46"/>
      <c r="AI20" s="46"/>
      <c r="AJ20" s="46"/>
      <c r="AK20" s="46"/>
      <c r="AL20" s="46"/>
      <c r="AM20" s="46"/>
      <c r="AN20" s="46"/>
      <c r="AO20" s="7"/>
    </row>
    <row r="21" ht="15.75" customHeight="1">
      <c r="B21" s="7"/>
      <c r="C21" s="7"/>
      <c r="D21" s="7"/>
      <c r="E21" s="75"/>
      <c r="F21" s="75" t="s">
        <v>60</v>
      </c>
      <c r="G21" s="7"/>
      <c r="H21" s="7"/>
      <c r="I21" s="7"/>
      <c r="J21" s="7"/>
      <c r="K21" s="7"/>
      <c r="L21" s="7"/>
      <c r="M21" s="7"/>
      <c r="N21" s="7"/>
      <c r="O21" s="7"/>
      <c r="P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ht="15.75" customHeight="1">
      <c r="B22" s="76" t="s">
        <v>137</v>
      </c>
      <c r="C22" s="5"/>
      <c r="D22" s="5"/>
      <c r="E22" s="78">
        <v>500.0</v>
      </c>
      <c r="F22" s="78">
        <v>550.0</v>
      </c>
      <c r="G22" s="78">
        <v>750.0</v>
      </c>
      <c r="H22" s="78">
        <v>1000.0</v>
      </c>
      <c r="I22" s="78">
        <v>1250.0</v>
      </c>
      <c r="J22" s="78">
        <v>1500.0</v>
      </c>
      <c r="K22" s="78">
        <v>1750.0</v>
      </c>
      <c r="L22" s="78">
        <v>2000.0</v>
      </c>
      <c r="M22" s="78">
        <v>2200.0</v>
      </c>
      <c r="N22" s="78">
        <v>2250.0</v>
      </c>
      <c r="O22" s="78">
        <v>2500.0</v>
      </c>
      <c r="P22" s="79">
        <v>3000.0</v>
      </c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ht="15.75" customHeight="1">
      <c r="B23" s="80" t="s">
        <v>79</v>
      </c>
      <c r="C23" s="11"/>
      <c r="D23" s="11"/>
      <c r="E23" s="81">
        <v>430.0</v>
      </c>
      <c r="F23" s="81">
        <v>480.0</v>
      </c>
      <c r="G23" s="81">
        <v>680.0</v>
      </c>
      <c r="H23" s="81">
        <v>930.0</v>
      </c>
      <c r="I23" s="81">
        <v>1180.0</v>
      </c>
      <c r="J23" s="81">
        <v>1430.0</v>
      </c>
      <c r="K23" s="81">
        <v>1680.0</v>
      </c>
      <c r="L23" s="81">
        <v>1930.0</v>
      </c>
      <c r="M23" s="81">
        <v>2130.0</v>
      </c>
      <c r="N23" s="81">
        <v>2180.0</v>
      </c>
      <c r="O23" s="81">
        <v>2430.0</v>
      </c>
      <c r="P23" s="82">
        <v>2930.0</v>
      </c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ht="15.75" customHeight="1">
      <c r="B24" s="128" t="s">
        <v>64</v>
      </c>
      <c r="C24" s="11"/>
      <c r="D24" s="44"/>
      <c r="E24" s="81">
        <f t="shared" ref="E24:P24" si="15">(E22/2)-25</f>
        <v>225</v>
      </c>
      <c r="F24" s="81">
        <f t="shared" si="15"/>
        <v>250</v>
      </c>
      <c r="G24" s="81">
        <f t="shared" si="15"/>
        <v>350</v>
      </c>
      <c r="H24" s="81">
        <f t="shared" si="15"/>
        <v>475</v>
      </c>
      <c r="I24" s="81">
        <f t="shared" si="15"/>
        <v>600</v>
      </c>
      <c r="J24" s="81">
        <f t="shared" si="15"/>
        <v>725</v>
      </c>
      <c r="K24" s="81">
        <f t="shared" si="15"/>
        <v>850</v>
      </c>
      <c r="L24" s="81">
        <f t="shared" si="15"/>
        <v>975</v>
      </c>
      <c r="M24" s="81">
        <f t="shared" si="15"/>
        <v>1075</v>
      </c>
      <c r="N24" s="81">
        <f t="shared" si="15"/>
        <v>1100</v>
      </c>
      <c r="O24" s="81">
        <f t="shared" si="15"/>
        <v>1225</v>
      </c>
      <c r="P24" s="82">
        <f t="shared" si="15"/>
        <v>1475</v>
      </c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</row>
    <row r="25" ht="15.0" customHeight="1">
      <c r="B25" s="128" t="s">
        <v>62</v>
      </c>
      <c r="C25" s="11"/>
      <c r="D25" s="44"/>
      <c r="E25" s="232">
        <v>107.0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2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</row>
    <row r="26" ht="44.25" customHeight="1">
      <c r="B26" s="84" t="s">
        <v>7</v>
      </c>
      <c r="C26" s="85" t="s">
        <v>61</v>
      </c>
      <c r="D26" s="86" t="s">
        <v>65</v>
      </c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8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ht="15.75" customHeight="1">
      <c r="B27" s="89">
        <v>2.0</v>
      </c>
      <c r="C27" s="90">
        <v>100.0</v>
      </c>
      <c r="D27" s="91" t="s">
        <v>66</v>
      </c>
      <c r="E27" s="92">
        <v>9.01</v>
      </c>
      <c r="F27" s="92">
        <v>9.35</v>
      </c>
      <c r="G27" s="92">
        <v>11.9</v>
      </c>
      <c r="H27" s="92">
        <v>15.13</v>
      </c>
      <c r="I27" s="92">
        <v>18.36</v>
      </c>
      <c r="J27" s="92">
        <v>21.59</v>
      </c>
      <c r="K27" s="92">
        <v>24.82</v>
      </c>
      <c r="L27" s="92">
        <v>27.879999999999995</v>
      </c>
      <c r="M27" s="92">
        <v>30.667999999999996</v>
      </c>
      <c r="N27" s="92">
        <v>31.11</v>
      </c>
      <c r="O27" s="92">
        <v>34.339999999999996</v>
      </c>
      <c r="P27" s="93">
        <v>41.20799999999999</v>
      </c>
    </row>
    <row r="28" ht="15.75" customHeight="1">
      <c r="B28" s="67"/>
      <c r="C28" s="68"/>
      <c r="D28" s="103" t="s">
        <v>67</v>
      </c>
      <c r="E28" s="81">
        <v>5.6</v>
      </c>
      <c r="F28" s="81">
        <v>6.1</v>
      </c>
      <c r="G28" s="81">
        <v>8.3</v>
      </c>
      <c r="H28" s="81">
        <v>11.0</v>
      </c>
      <c r="I28" s="81">
        <v>13.8</v>
      </c>
      <c r="J28" s="81">
        <v>16.5</v>
      </c>
      <c r="K28" s="81">
        <v>19.3</v>
      </c>
      <c r="L28" s="81">
        <v>22.0</v>
      </c>
      <c r="M28" s="81">
        <v>24.2</v>
      </c>
      <c r="N28" s="81">
        <v>24.7</v>
      </c>
      <c r="O28" s="81">
        <v>27.5</v>
      </c>
      <c r="P28" s="81">
        <v>32.9</v>
      </c>
    </row>
    <row r="29" ht="15.75" customHeight="1">
      <c r="B29" s="89">
        <v>3.0</v>
      </c>
      <c r="C29" s="90">
        <v>200.0</v>
      </c>
      <c r="D29" s="91" t="s">
        <v>66</v>
      </c>
      <c r="E29" s="92">
        <v>12.92</v>
      </c>
      <c r="F29" s="92">
        <v>13.77</v>
      </c>
      <c r="G29" s="92">
        <v>17.68</v>
      </c>
      <c r="H29" s="92">
        <v>22.61</v>
      </c>
      <c r="I29" s="92">
        <v>27.37</v>
      </c>
      <c r="J29" s="92">
        <v>32.129999999999995</v>
      </c>
      <c r="K29" s="92">
        <v>36.89</v>
      </c>
      <c r="L29" s="92">
        <v>41.65</v>
      </c>
      <c r="M29" s="92">
        <v>45.815000000000005</v>
      </c>
      <c r="N29" s="92">
        <v>46.58</v>
      </c>
      <c r="O29" s="92">
        <v>51.339999999999996</v>
      </c>
      <c r="P29" s="93">
        <v>61.60799999999999</v>
      </c>
    </row>
    <row r="30" ht="15.75" customHeight="1">
      <c r="B30" s="73"/>
      <c r="C30" s="74"/>
      <c r="D30" s="94" t="s">
        <v>67</v>
      </c>
      <c r="E30" s="104">
        <v>8.4</v>
      </c>
      <c r="F30" s="104">
        <v>9.2</v>
      </c>
      <c r="G30" s="104">
        <v>12.5</v>
      </c>
      <c r="H30" s="104">
        <v>16.6</v>
      </c>
      <c r="I30" s="104">
        <v>20.7</v>
      </c>
      <c r="J30" s="104">
        <v>24.8</v>
      </c>
      <c r="K30" s="104">
        <v>28.9</v>
      </c>
      <c r="L30" s="104">
        <v>33.0</v>
      </c>
      <c r="M30" s="104">
        <v>36.3</v>
      </c>
      <c r="N30" s="104">
        <v>37.1</v>
      </c>
      <c r="O30" s="104">
        <v>41.2</v>
      </c>
      <c r="P30" s="104">
        <v>49.4</v>
      </c>
    </row>
    <row r="31" ht="15.75" customHeight="1">
      <c r="B31" s="98">
        <v>4.0</v>
      </c>
      <c r="C31" s="99">
        <v>300.0</v>
      </c>
      <c r="D31" s="100" t="s">
        <v>66</v>
      </c>
      <c r="E31" s="92">
        <v>17.169999999999998</v>
      </c>
      <c r="F31" s="92">
        <v>18.36</v>
      </c>
      <c r="G31" s="92">
        <v>23.46</v>
      </c>
      <c r="H31" s="92">
        <v>29.92</v>
      </c>
      <c r="I31" s="92">
        <v>36.21</v>
      </c>
      <c r="J31" s="92">
        <v>42.839999999999996</v>
      </c>
      <c r="K31" s="92">
        <v>49.129999999999995</v>
      </c>
      <c r="L31" s="92">
        <v>55.59</v>
      </c>
      <c r="M31" s="92">
        <v>61.14900000000001</v>
      </c>
      <c r="N31" s="92">
        <v>61.879999999999995</v>
      </c>
      <c r="O31" s="92">
        <v>68.34</v>
      </c>
      <c r="P31" s="224"/>
    </row>
    <row r="32" ht="15.75" customHeight="1">
      <c r="B32" s="67"/>
      <c r="C32" s="68"/>
      <c r="D32" s="103" t="s">
        <v>67</v>
      </c>
      <c r="E32" s="96">
        <v>11.2</v>
      </c>
      <c r="F32" s="96">
        <v>12.3</v>
      </c>
      <c r="G32" s="96">
        <v>16.6</v>
      </c>
      <c r="H32" s="96">
        <v>22.1</v>
      </c>
      <c r="I32" s="96">
        <v>27.6</v>
      </c>
      <c r="J32" s="96">
        <v>33.1</v>
      </c>
      <c r="K32" s="96">
        <v>38.5</v>
      </c>
      <c r="L32" s="96">
        <v>44.0</v>
      </c>
      <c r="M32" s="96">
        <v>48.4</v>
      </c>
      <c r="N32" s="96">
        <v>49.5</v>
      </c>
      <c r="O32" s="96">
        <v>55.0</v>
      </c>
      <c r="P32" s="225"/>
    </row>
    <row r="33" ht="15.75" customHeight="1">
      <c r="B33" s="89">
        <v>5.0</v>
      </c>
      <c r="C33" s="90">
        <v>400.0</v>
      </c>
      <c r="D33" s="91" t="s">
        <v>66</v>
      </c>
      <c r="E33" s="92">
        <v>21.25</v>
      </c>
      <c r="F33" s="92">
        <v>22.78</v>
      </c>
      <c r="G33" s="92">
        <v>29.24</v>
      </c>
      <c r="H33" s="92">
        <v>37.23</v>
      </c>
      <c r="I33" s="92">
        <v>45.39</v>
      </c>
      <c r="J33" s="92">
        <v>53.379999999999995</v>
      </c>
      <c r="K33" s="92">
        <v>61.37</v>
      </c>
      <c r="L33" s="92">
        <v>69.36</v>
      </c>
      <c r="M33" s="92">
        <v>76.296</v>
      </c>
      <c r="N33" s="92">
        <v>77.35</v>
      </c>
      <c r="O33" s="226"/>
      <c r="P33" s="224"/>
    </row>
    <row r="34" ht="15.75" customHeight="1">
      <c r="B34" s="73"/>
      <c r="C34" s="74"/>
      <c r="D34" s="94" t="s">
        <v>67</v>
      </c>
      <c r="E34" s="96">
        <v>14.0</v>
      </c>
      <c r="F34" s="96">
        <v>15.3</v>
      </c>
      <c r="G34" s="96">
        <v>20.8</v>
      </c>
      <c r="H34" s="96">
        <v>27.7</v>
      </c>
      <c r="I34" s="96">
        <v>34.5</v>
      </c>
      <c r="J34" s="96">
        <v>41.3</v>
      </c>
      <c r="K34" s="96">
        <v>48.2</v>
      </c>
      <c r="L34" s="96">
        <v>55.0</v>
      </c>
      <c r="M34" s="96">
        <v>60.5</v>
      </c>
      <c r="N34" s="96">
        <v>61.9</v>
      </c>
      <c r="O34" s="227"/>
      <c r="P34" s="228"/>
    </row>
    <row r="35" ht="15.75" customHeight="1">
      <c r="B35" s="98">
        <v>6.0</v>
      </c>
      <c r="C35" s="99">
        <v>500.0</v>
      </c>
      <c r="D35" s="100" t="s">
        <v>66</v>
      </c>
      <c r="E35" s="101">
        <v>25.5</v>
      </c>
      <c r="F35" s="101">
        <v>27.37</v>
      </c>
      <c r="G35" s="101">
        <v>35.19</v>
      </c>
      <c r="H35" s="101">
        <v>44.71</v>
      </c>
      <c r="I35" s="101">
        <v>54.23</v>
      </c>
      <c r="J35" s="101">
        <v>63.92</v>
      </c>
      <c r="K35" s="101">
        <v>73.61</v>
      </c>
      <c r="L35" s="101">
        <v>83.13</v>
      </c>
      <c r="M35" s="229"/>
      <c r="N35" s="229"/>
      <c r="O35" s="229"/>
      <c r="P35" s="230"/>
    </row>
    <row r="36" ht="15.75" customHeight="1">
      <c r="B36" s="67"/>
      <c r="C36" s="68"/>
      <c r="D36" s="103" t="s">
        <v>67</v>
      </c>
      <c r="E36" s="81">
        <v>16.8</v>
      </c>
      <c r="F36" s="81">
        <v>18.4</v>
      </c>
      <c r="G36" s="81">
        <v>25.0</v>
      </c>
      <c r="H36" s="81">
        <v>33.2</v>
      </c>
      <c r="I36" s="81">
        <v>41.4</v>
      </c>
      <c r="J36" s="81">
        <v>49.6</v>
      </c>
      <c r="K36" s="81">
        <v>57.8</v>
      </c>
      <c r="L36" s="101">
        <v>66.0</v>
      </c>
      <c r="M36" s="229"/>
      <c r="N36" s="229"/>
      <c r="O36" s="229"/>
      <c r="P36" s="230"/>
    </row>
    <row r="37" ht="15.75" customHeight="1">
      <c r="B37" s="89">
        <v>7.0</v>
      </c>
      <c r="C37" s="90">
        <v>600.0</v>
      </c>
      <c r="D37" s="91" t="s">
        <v>66</v>
      </c>
      <c r="E37" s="92">
        <v>29.75</v>
      </c>
      <c r="F37" s="92">
        <v>31.79</v>
      </c>
      <c r="G37" s="92">
        <v>40.97</v>
      </c>
      <c r="H37" s="92">
        <v>52.02</v>
      </c>
      <c r="I37" s="92">
        <v>63.24</v>
      </c>
      <c r="J37" s="92">
        <v>74.63</v>
      </c>
      <c r="K37" s="226"/>
      <c r="L37" s="226"/>
      <c r="M37" s="226"/>
      <c r="N37" s="226"/>
      <c r="O37" s="226"/>
      <c r="P37" s="224"/>
    </row>
    <row r="38" ht="15.75" customHeight="1">
      <c r="B38" s="73"/>
      <c r="C38" s="74"/>
      <c r="D38" s="94" t="s">
        <v>67</v>
      </c>
      <c r="E38" s="96">
        <v>19.6</v>
      </c>
      <c r="F38" s="96">
        <v>21.5</v>
      </c>
      <c r="G38" s="96">
        <v>29.1</v>
      </c>
      <c r="H38" s="96">
        <v>38.7</v>
      </c>
      <c r="I38" s="96">
        <v>48.3</v>
      </c>
      <c r="J38" s="96">
        <v>57.9</v>
      </c>
      <c r="K38" s="231"/>
      <c r="L38" s="231"/>
      <c r="M38" s="231"/>
      <c r="N38" s="231"/>
      <c r="O38" s="231"/>
      <c r="P38" s="225"/>
    </row>
    <row r="39" ht="15.75" customHeight="1">
      <c r="B39" s="98">
        <v>8.0</v>
      </c>
      <c r="C39" s="99">
        <v>700.0</v>
      </c>
      <c r="D39" s="100" t="s">
        <v>66</v>
      </c>
      <c r="E39" s="92">
        <v>33.83</v>
      </c>
      <c r="F39" s="92">
        <v>36.379999999999995</v>
      </c>
      <c r="G39" s="92">
        <v>46.75</v>
      </c>
      <c r="H39" s="92">
        <v>59.5</v>
      </c>
      <c r="I39" s="92">
        <v>72.25</v>
      </c>
      <c r="J39" s="226"/>
      <c r="K39" s="226"/>
      <c r="L39" s="226"/>
      <c r="M39" s="226"/>
      <c r="N39" s="226"/>
      <c r="O39" s="226"/>
      <c r="P39" s="224"/>
    </row>
    <row r="40" ht="15.75" customHeight="1">
      <c r="B40" s="73"/>
      <c r="C40" s="74"/>
      <c r="D40" s="94" t="s">
        <v>67</v>
      </c>
      <c r="E40" s="96">
        <v>22.4</v>
      </c>
      <c r="F40" s="96">
        <v>24.6</v>
      </c>
      <c r="G40" s="96">
        <v>33.3</v>
      </c>
      <c r="H40" s="96">
        <v>44.3</v>
      </c>
      <c r="I40" s="96">
        <v>55.2</v>
      </c>
      <c r="J40" s="231"/>
      <c r="K40" s="231"/>
      <c r="L40" s="231"/>
      <c r="M40" s="231"/>
      <c r="N40" s="231"/>
      <c r="O40" s="231"/>
      <c r="P40" s="225"/>
    </row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0">
    <mergeCell ref="B1:E1"/>
    <mergeCell ref="M2:N2"/>
    <mergeCell ref="I3:J3"/>
    <mergeCell ref="K3:P3"/>
    <mergeCell ref="B5:D5"/>
    <mergeCell ref="K5:O5"/>
    <mergeCell ref="C7:C8"/>
    <mergeCell ref="B7:B8"/>
    <mergeCell ref="B9:B10"/>
    <mergeCell ref="C9:C10"/>
    <mergeCell ref="B11:B12"/>
    <mergeCell ref="C11:C12"/>
    <mergeCell ref="B13:B14"/>
    <mergeCell ref="C13:C14"/>
    <mergeCell ref="B23:D23"/>
    <mergeCell ref="B24:D24"/>
    <mergeCell ref="B25:D25"/>
    <mergeCell ref="E25:P25"/>
    <mergeCell ref="D26:P26"/>
    <mergeCell ref="B15:B16"/>
    <mergeCell ref="C15:C16"/>
    <mergeCell ref="B17:B18"/>
    <mergeCell ref="C17:C18"/>
    <mergeCell ref="B19:B20"/>
    <mergeCell ref="C19:C20"/>
    <mergeCell ref="B22:D22"/>
    <mergeCell ref="B33:B34"/>
    <mergeCell ref="B35:B36"/>
    <mergeCell ref="B37:B38"/>
    <mergeCell ref="B39:B40"/>
    <mergeCell ref="C35:C36"/>
    <mergeCell ref="C37:C38"/>
    <mergeCell ref="C39:C40"/>
    <mergeCell ref="B27:B28"/>
    <mergeCell ref="C27:C28"/>
    <mergeCell ref="B29:B30"/>
    <mergeCell ref="C29:C30"/>
    <mergeCell ref="B31:B32"/>
    <mergeCell ref="C31:C32"/>
    <mergeCell ref="C33:C34"/>
  </mergeCells>
  <dataValidations>
    <dataValidation type="list" allowBlank="1" showErrorMessage="1" sqref="K5">
      <formula1>$AD$4:$AD$6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4.86"/>
    <col customWidth="1" min="2" max="2" width="7.14"/>
    <col customWidth="1" min="3" max="3" width="12.57"/>
    <col customWidth="1" min="4" max="4" width="13.0"/>
    <col customWidth="1" min="5" max="5" width="13.43"/>
    <col customWidth="1" min="6" max="17" width="8.29"/>
    <col customWidth="1" min="18" max="41" width="8.71"/>
  </cols>
  <sheetData>
    <row r="1" ht="51.0" customHeight="1">
      <c r="B1" s="35"/>
      <c r="I1" s="36" t="s">
        <v>47</v>
      </c>
    </row>
    <row r="2" ht="15.0" customHeight="1">
      <c r="B2" s="34" t="s">
        <v>138</v>
      </c>
      <c r="C2" s="7"/>
      <c r="D2" s="7"/>
      <c r="E2" s="7"/>
      <c r="F2" s="7"/>
      <c r="G2" s="233" t="s">
        <v>139</v>
      </c>
      <c r="H2" s="233"/>
      <c r="I2" s="233"/>
      <c r="J2" s="233"/>
      <c r="K2" s="233"/>
      <c r="L2" s="7"/>
      <c r="M2" s="39"/>
      <c r="O2" s="40"/>
    </row>
    <row r="3" ht="27.0" customHeight="1">
      <c r="B3" s="41" t="s">
        <v>49</v>
      </c>
      <c r="C3" s="41"/>
      <c r="D3" s="42"/>
      <c r="E3" s="42"/>
      <c r="F3" s="7"/>
      <c r="G3" s="7"/>
      <c r="H3" s="7"/>
      <c r="I3" s="7"/>
      <c r="J3" s="43" t="s">
        <v>50</v>
      </c>
      <c r="K3" s="44"/>
      <c r="L3" s="43" t="s">
        <v>51</v>
      </c>
      <c r="M3" s="11"/>
      <c r="N3" s="11"/>
      <c r="O3" s="11"/>
      <c r="P3" s="44"/>
      <c r="Q3" s="45"/>
      <c r="R3" s="39"/>
      <c r="S3" s="39"/>
    </row>
    <row r="4" ht="15.75" customHeight="1">
      <c r="B4" s="41"/>
      <c r="C4" s="41"/>
      <c r="D4" s="42"/>
      <c r="E4" s="42"/>
      <c r="F4" s="7"/>
      <c r="G4" s="7"/>
      <c r="H4" s="7"/>
      <c r="I4" s="7"/>
      <c r="J4" s="7"/>
      <c r="K4" s="39"/>
      <c r="L4" s="39"/>
      <c r="M4" s="39"/>
      <c r="N4" s="39"/>
      <c r="O4" s="39"/>
      <c r="P4" s="39"/>
      <c r="Q4" s="39"/>
      <c r="R4" s="45"/>
      <c r="S4" s="45"/>
      <c r="T4" s="45"/>
      <c r="AD4" s="46" t="s">
        <v>52</v>
      </c>
      <c r="AF4" s="46"/>
      <c r="AG4" s="46"/>
      <c r="AH4" s="46"/>
      <c r="AI4" s="46"/>
      <c r="AJ4" s="46"/>
      <c r="AK4" s="46"/>
      <c r="AL4" s="46"/>
      <c r="AM4" s="46"/>
      <c r="AN4" s="46"/>
      <c r="AO4" s="46"/>
    </row>
    <row r="5" ht="27.75" customHeight="1">
      <c r="B5" s="47" t="s">
        <v>140</v>
      </c>
      <c r="C5" s="27"/>
      <c r="D5" s="27"/>
      <c r="E5" s="48"/>
      <c r="F5" s="49"/>
      <c r="G5" s="50"/>
      <c r="H5" s="50"/>
      <c r="I5" s="50"/>
      <c r="J5" s="50"/>
      <c r="K5" s="51" t="s">
        <v>54</v>
      </c>
      <c r="L5" s="52">
        <v>0.0</v>
      </c>
      <c r="M5" s="49" t="s">
        <v>52</v>
      </c>
      <c r="N5" s="27"/>
      <c r="O5" s="27"/>
      <c r="P5" s="27"/>
      <c r="Q5" s="28"/>
      <c r="R5" s="217"/>
      <c r="S5" s="217"/>
      <c r="T5" s="217"/>
      <c r="AD5" s="117" t="s">
        <v>55</v>
      </c>
      <c r="AE5" s="131"/>
      <c r="AF5" s="46"/>
      <c r="AG5" s="46"/>
      <c r="AH5" s="46"/>
      <c r="AI5" s="46"/>
      <c r="AJ5" s="46"/>
      <c r="AK5" s="46"/>
      <c r="AL5" s="46"/>
      <c r="AM5" s="46"/>
      <c r="AN5" s="46"/>
      <c r="AO5" s="46"/>
    </row>
    <row r="6" ht="26.25" customHeight="1">
      <c r="B6" s="54" t="s">
        <v>7</v>
      </c>
      <c r="C6" s="55" t="s">
        <v>56</v>
      </c>
      <c r="D6" s="56" t="s">
        <v>57</v>
      </c>
      <c r="E6" s="48"/>
      <c r="F6" s="222">
        <v>500.0</v>
      </c>
      <c r="G6" s="222">
        <v>550.0</v>
      </c>
      <c r="H6" s="222">
        <v>750.0</v>
      </c>
      <c r="I6" s="222">
        <v>1000.0</v>
      </c>
      <c r="J6" s="222">
        <v>1250.0</v>
      </c>
      <c r="K6" s="222">
        <v>1500.0</v>
      </c>
      <c r="L6" s="222">
        <v>1750.0</v>
      </c>
      <c r="M6" s="222">
        <v>2000.0</v>
      </c>
      <c r="N6" s="222">
        <v>2200.0</v>
      </c>
      <c r="O6" s="222">
        <v>2250.0</v>
      </c>
      <c r="P6" s="222">
        <v>2500.0</v>
      </c>
      <c r="Q6" s="223">
        <v>3000.0</v>
      </c>
      <c r="R6" s="217"/>
      <c r="S6" s="217"/>
      <c r="T6" s="217"/>
      <c r="AD6" s="117" t="s">
        <v>58</v>
      </c>
      <c r="AE6" s="131"/>
      <c r="AF6" s="46"/>
      <c r="AG6" s="46"/>
      <c r="AH6" s="46"/>
      <c r="AI6" s="46"/>
      <c r="AJ6" s="46"/>
      <c r="AK6" s="46"/>
      <c r="AL6" s="46"/>
      <c r="AM6" s="46"/>
      <c r="AN6" s="46"/>
      <c r="AO6" s="46"/>
    </row>
    <row r="7" ht="15.0" customHeight="1">
      <c r="B7" s="60">
        <v>2.0</v>
      </c>
      <c r="C7" s="61">
        <v>82.0</v>
      </c>
      <c r="D7" s="62" t="s">
        <v>59</v>
      </c>
      <c r="E7" s="63"/>
      <c r="F7" s="64">
        <f t="shared" ref="F7:Q7" si="1">ROUND(AD7-(AD7*$L$5),0)</f>
        <v>8850</v>
      </c>
      <c r="G7" s="64">
        <f t="shared" si="1"/>
        <v>9520</v>
      </c>
      <c r="H7" s="64">
        <f t="shared" si="1"/>
        <v>10451</v>
      </c>
      <c r="I7" s="64">
        <f t="shared" si="1"/>
        <v>11062</v>
      </c>
      <c r="J7" s="64">
        <f t="shared" si="1"/>
        <v>12110</v>
      </c>
      <c r="K7" s="64">
        <f t="shared" si="1"/>
        <v>12427</v>
      </c>
      <c r="L7" s="64">
        <f t="shared" si="1"/>
        <v>13181</v>
      </c>
      <c r="M7" s="64">
        <f t="shared" si="1"/>
        <v>14265</v>
      </c>
      <c r="N7" s="64">
        <f t="shared" si="1"/>
        <v>16956</v>
      </c>
      <c r="O7" s="64">
        <f t="shared" si="1"/>
        <v>17293</v>
      </c>
      <c r="P7" s="64">
        <f t="shared" si="1"/>
        <v>21077</v>
      </c>
      <c r="Q7" s="65">
        <f t="shared" si="1"/>
        <v>24861</v>
      </c>
      <c r="AD7" s="46">
        <v>8850.31819155</v>
      </c>
      <c r="AE7" s="46">
        <v>9520.358166</v>
      </c>
      <c r="AF7" s="46">
        <v>10451.252245500002</v>
      </c>
      <c r="AG7" s="46">
        <v>11062.087809299997</v>
      </c>
      <c r="AH7" s="46">
        <v>12110.258694600003</v>
      </c>
      <c r="AI7" s="46">
        <v>12427.1475669</v>
      </c>
      <c r="AJ7" s="46">
        <v>13181.3717607</v>
      </c>
      <c r="AK7" s="46">
        <v>14265.389803500002</v>
      </c>
      <c r="AL7" s="46">
        <v>16956.3164265</v>
      </c>
      <c r="AM7" s="46">
        <v>17292.682254375002</v>
      </c>
      <c r="AN7" s="46">
        <v>21076.797817968752</v>
      </c>
      <c r="AO7" s="46">
        <v>24860.9133815625</v>
      </c>
    </row>
    <row r="8" ht="15.0" customHeight="1">
      <c r="B8" s="67"/>
      <c r="C8" s="68"/>
      <c r="D8" s="69" t="str">
        <f>RIGHT($M$5,21)</f>
        <v>ΔТ=70⁰С (95/85/20) Вт</v>
      </c>
      <c r="E8" s="70"/>
      <c r="F8" s="71">
        <f t="shared" ref="F8:Q8" si="2">ROUND(IF($D8="ΔТ=70⁰С (95/85/20) Вт",AD8,(IF($D8="ΔТ=60⁰С (90/70/20) Вт",AD8*0.818,AD8*0.646))),0)</f>
        <v>89</v>
      </c>
      <c r="G8" s="71">
        <f t="shared" si="2"/>
        <v>97</v>
      </c>
      <c r="H8" s="71">
        <f t="shared" si="2"/>
        <v>133</v>
      </c>
      <c r="I8" s="71">
        <f t="shared" si="2"/>
        <v>177</v>
      </c>
      <c r="J8" s="71">
        <f t="shared" si="2"/>
        <v>221</v>
      </c>
      <c r="K8" s="71">
        <f t="shared" si="2"/>
        <v>266</v>
      </c>
      <c r="L8" s="71">
        <f t="shared" si="2"/>
        <v>310</v>
      </c>
      <c r="M8" s="71">
        <f t="shared" si="2"/>
        <v>354</v>
      </c>
      <c r="N8" s="71">
        <f t="shared" si="2"/>
        <v>390</v>
      </c>
      <c r="O8" s="71">
        <f t="shared" si="2"/>
        <v>399</v>
      </c>
      <c r="P8" s="71">
        <f t="shared" si="2"/>
        <v>443</v>
      </c>
      <c r="Q8" s="72">
        <f t="shared" si="2"/>
        <v>533</v>
      </c>
      <c r="AD8" s="46">
        <v>88.56</v>
      </c>
      <c r="AE8" s="46">
        <v>97.17</v>
      </c>
      <c r="AF8" s="46">
        <v>132.84</v>
      </c>
      <c r="AG8" s="46">
        <v>177.12</v>
      </c>
      <c r="AH8" s="46">
        <v>221.4</v>
      </c>
      <c r="AI8" s="46">
        <v>265.68</v>
      </c>
      <c r="AJ8" s="46">
        <v>309.96</v>
      </c>
      <c r="AK8" s="46">
        <v>354.24</v>
      </c>
      <c r="AL8" s="46">
        <v>389.90999999999997</v>
      </c>
      <c r="AM8" s="46">
        <v>398.52000000000004</v>
      </c>
      <c r="AN8" s="46">
        <v>442.8</v>
      </c>
      <c r="AO8" s="46">
        <v>532.59</v>
      </c>
    </row>
    <row r="9" ht="15.0" customHeight="1">
      <c r="B9" s="60">
        <v>3.0</v>
      </c>
      <c r="C9" s="61">
        <v>132.0</v>
      </c>
      <c r="D9" s="62" t="s">
        <v>59</v>
      </c>
      <c r="E9" s="63"/>
      <c r="F9" s="64">
        <f t="shared" ref="F9:Q9" si="3">ROUND(AD9-(AD9*$L$5),0)</f>
        <v>10418</v>
      </c>
      <c r="G9" s="64">
        <f t="shared" si="3"/>
        <v>11243</v>
      </c>
      <c r="H9" s="64">
        <f t="shared" si="3"/>
        <v>12589</v>
      </c>
      <c r="I9" s="64">
        <f t="shared" si="3"/>
        <v>13507</v>
      </c>
      <c r="J9" s="64">
        <f t="shared" si="3"/>
        <v>15079</v>
      </c>
      <c r="K9" s="64">
        <f t="shared" si="3"/>
        <v>15559</v>
      </c>
      <c r="L9" s="64">
        <f t="shared" si="3"/>
        <v>16691</v>
      </c>
      <c r="M9" s="64">
        <f t="shared" si="3"/>
        <v>18314</v>
      </c>
      <c r="N9" s="64">
        <f t="shared" si="3"/>
        <v>21905</v>
      </c>
      <c r="O9" s="64">
        <f t="shared" si="3"/>
        <v>22354</v>
      </c>
      <c r="P9" s="64">
        <f t="shared" si="3"/>
        <v>27403</v>
      </c>
      <c r="Q9" s="65">
        <f t="shared" si="3"/>
        <v>32453</v>
      </c>
      <c r="AD9" s="46">
        <v>10417.639686596998</v>
      </c>
      <c r="AE9" s="46">
        <v>11242.531079999999</v>
      </c>
      <c r="AF9" s="46">
        <v>12588.675613272</v>
      </c>
      <c r="AG9" s="46">
        <v>13506.611134005001</v>
      </c>
      <c r="AH9" s="46">
        <v>15079.087072962</v>
      </c>
      <c r="AI9" s="46">
        <v>15558.509221397995</v>
      </c>
      <c r="AJ9" s="46">
        <v>16691.036392404</v>
      </c>
      <c r="AK9" s="46">
        <v>18314.468877077998</v>
      </c>
      <c r="AL9" s="46">
        <v>21905.19084976199</v>
      </c>
      <c r="AM9" s="46">
        <v>22354.031096347495</v>
      </c>
      <c r="AN9" s="46">
        <v>27403.48387043437</v>
      </c>
      <c r="AO9" s="46">
        <v>32452.936644521244</v>
      </c>
    </row>
    <row r="10" ht="15.0" customHeight="1">
      <c r="B10" s="67"/>
      <c r="C10" s="68"/>
      <c r="D10" s="69" t="str">
        <f>RIGHT($M$5,21)</f>
        <v>ΔТ=70⁰С (95/85/20) Вт</v>
      </c>
      <c r="E10" s="70"/>
      <c r="F10" s="71">
        <f t="shared" ref="F10:Q10" si="4">ROUND(IF($D10="ΔТ=70⁰С (95/85/20) Вт",AD10,(IF($D10="ΔТ=60⁰С (90/70/20) Вт",AD10*0.818,AD10*0.646))),0)</f>
        <v>144</v>
      </c>
      <c r="G10" s="71">
        <f t="shared" si="4"/>
        <v>157</v>
      </c>
      <c r="H10" s="71">
        <f t="shared" si="4"/>
        <v>215</v>
      </c>
      <c r="I10" s="71">
        <f t="shared" si="4"/>
        <v>288</v>
      </c>
      <c r="J10" s="71">
        <f t="shared" si="4"/>
        <v>360</v>
      </c>
      <c r="K10" s="71">
        <f t="shared" si="4"/>
        <v>432</v>
      </c>
      <c r="L10" s="71">
        <f t="shared" si="4"/>
        <v>504</v>
      </c>
      <c r="M10" s="71">
        <f t="shared" si="4"/>
        <v>577</v>
      </c>
      <c r="N10" s="71">
        <f t="shared" si="4"/>
        <v>633</v>
      </c>
      <c r="O10" s="71">
        <f t="shared" si="4"/>
        <v>648</v>
      </c>
      <c r="P10" s="71">
        <f t="shared" si="4"/>
        <v>721</v>
      </c>
      <c r="Q10" s="72">
        <f t="shared" si="4"/>
        <v>865</v>
      </c>
      <c r="AD10" s="46">
        <v>143.91</v>
      </c>
      <c r="AE10" s="46">
        <v>157.44</v>
      </c>
      <c r="AF10" s="46">
        <v>215.25</v>
      </c>
      <c r="AG10" s="46">
        <v>287.82</v>
      </c>
      <c r="AH10" s="46">
        <v>360.39000000000004</v>
      </c>
      <c r="AI10" s="46">
        <v>431.72999999999996</v>
      </c>
      <c r="AJ10" s="46">
        <v>504.29999999999995</v>
      </c>
      <c r="AK10" s="46">
        <v>576.87</v>
      </c>
      <c r="AL10" s="46">
        <v>633.45</v>
      </c>
      <c r="AM10" s="46">
        <v>648.2099999999999</v>
      </c>
      <c r="AN10" s="46">
        <v>720.7800000000001</v>
      </c>
      <c r="AO10" s="46">
        <v>864.69</v>
      </c>
    </row>
    <row r="11" ht="15.0" customHeight="1">
      <c r="B11" s="60">
        <v>4.0</v>
      </c>
      <c r="C11" s="61">
        <v>182.0</v>
      </c>
      <c r="D11" s="62" t="s">
        <v>59</v>
      </c>
      <c r="E11" s="63"/>
      <c r="F11" s="64">
        <f t="shared" ref="F11:Q11" si="5">ROUND(AD11-(AD11*$L$5),0)</f>
        <v>11988</v>
      </c>
      <c r="G11" s="64">
        <f t="shared" si="5"/>
        <v>12971</v>
      </c>
      <c r="H11" s="64">
        <f t="shared" si="5"/>
        <v>14731</v>
      </c>
      <c r="I11" s="64">
        <f t="shared" si="5"/>
        <v>15956</v>
      </c>
      <c r="J11" s="64">
        <f t="shared" si="5"/>
        <v>18054</v>
      </c>
      <c r="K11" s="64">
        <f t="shared" si="5"/>
        <v>18696</v>
      </c>
      <c r="L11" s="64">
        <f t="shared" si="5"/>
        <v>20208</v>
      </c>
      <c r="M11" s="64">
        <f t="shared" si="5"/>
        <v>22372</v>
      </c>
      <c r="N11" s="64">
        <f t="shared" si="5"/>
        <v>26864</v>
      </c>
      <c r="O11" s="64">
        <f t="shared" si="5"/>
        <v>27426</v>
      </c>
      <c r="P11" s="64">
        <f t="shared" si="5"/>
        <v>33743</v>
      </c>
      <c r="Q11" s="65">
        <f t="shared" si="5"/>
        <v>40061</v>
      </c>
      <c r="AD11" s="46">
        <v>11988.24251724</v>
      </c>
      <c r="AE11" s="46">
        <v>12970.74141</v>
      </c>
      <c r="AF11" s="46">
        <v>14730.575725008</v>
      </c>
      <c r="AG11" s="46">
        <v>15956.255696832004</v>
      </c>
      <c r="AH11" s="46">
        <v>18054.137008512</v>
      </c>
      <c r="AI11" s="46">
        <v>18696.433547087996</v>
      </c>
      <c r="AJ11" s="46">
        <v>20208.057615503996</v>
      </c>
      <c r="AK11" s="46">
        <v>22372.036557551997</v>
      </c>
      <c r="AL11" s="46">
        <v>26864.440237008</v>
      </c>
      <c r="AM11" s="46">
        <v>27425.990696939993</v>
      </c>
      <c r="AN11" s="46">
        <v>33743.43337117501</v>
      </c>
      <c r="AO11" s="46">
        <v>40060.876045410005</v>
      </c>
    </row>
    <row r="12" ht="15.0" customHeight="1">
      <c r="B12" s="67"/>
      <c r="C12" s="68"/>
      <c r="D12" s="69" t="str">
        <f>RIGHT($M$5,21)</f>
        <v>ΔТ=70⁰С (95/85/20) Вт</v>
      </c>
      <c r="E12" s="70"/>
      <c r="F12" s="71">
        <f t="shared" ref="F12:Q12" si="6">ROUND(IF($D12="ΔТ=70⁰С (95/85/20) Вт",AD12,(IF($D12="ΔТ=60⁰С (90/70/20) Вт",AD12*0.818,AD12*0.646))),0)</f>
        <v>199</v>
      </c>
      <c r="G12" s="71">
        <f t="shared" si="6"/>
        <v>219</v>
      </c>
      <c r="H12" s="71">
        <f t="shared" si="6"/>
        <v>299</v>
      </c>
      <c r="I12" s="71">
        <f t="shared" si="6"/>
        <v>399</v>
      </c>
      <c r="J12" s="71">
        <f t="shared" si="6"/>
        <v>498</v>
      </c>
      <c r="K12" s="71">
        <f t="shared" si="6"/>
        <v>599</v>
      </c>
      <c r="L12" s="71">
        <f t="shared" si="6"/>
        <v>699</v>
      </c>
      <c r="M12" s="71">
        <f t="shared" si="6"/>
        <v>798</v>
      </c>
      <c r="N12" s="71">
        <f t="shared" si="6"/>
        <v>878</v>
      </c>
      <c r="O12" s="71">
        <f t="shared" si="6"/>
        <v>898</v>
      </c>
      <c r="P12" s="71">
        <f t="shared" si="6"/>
        <v>998</v>
      </c>
      <c r="Q12" s="72">
        <f t="shared" si="6"/>
        <v>1198</v>
      </c>
      <c r="AD12" s="46">
        <v>199.26000000000002</v>
      </c>
      <c r="AE12" s="46">
        <v>218.94</v>
      </c>
      <c r="AF12" s="46">
        <v>298.89000000000004</v>
      </c>
      <c r="AG12" s="46">
        <v>398.52000000000004</v>
      </c>
      <c r="AH12" s="46">
        <v>498.15</v>
      </c>
      <c r="AI12" s="46">
        <v>599.01</v>
      </c>
      <c r="AJ12" s="46">
        <v>698.64</v>
      </c>
      <c r="AK12" s="46">
        <v>798.27</v>
      </c>
      <c r="AL12" s="46">
        <v>878.2199999999999</v>
      </c>
      <c r="AM12" s="46">
        <v>897.9</v>
      </c>
      <c r="AN12" s="46">
        <v>997.53</v>
      </c>
      <c r="AO12" s="46">
        <v>1198.02</v>
      </c>
    </row>
    <row r="13" ht="15.0" customHeight="1">
      <c r="B13" s="60">
        <v>5.0</v>
      </c>
      <c r="C13" s="61">
        <v>232.0</v>
      </c>
      <c r="D13" s="62" t="s">
        <v>59</v>
      </c>
      <c r="E13" s="63"/>
      <c r="F13" s="64">
        <f t="shared" ref="F13:Q13" si="7">ROUND(AD13-(AD13*$L$5),0)</f>
        <v>13561</v>
      </c>
      <c r="G13" s="64">
        <f t="shared" si="7"/>
        <v>14702</v>
      </c>
      <c r="H13" s="64">
        <f t="shared" si="7"/>
        <v>16877</v>
      </c>
      <c r="I13" s="64">
        <f t="shared" si="7"/>
        <v>18411</v>
      </c>
      <c r="J13" s="64">
        <f t="shared" si="7"/>
        <v>21035</v>
      </c>
      <c r="K13" s="64">
        <f t="shared" si="7"/>
        <v>21841</v>
      </c>
      <c r="L13" s="64">
        <f t="shared" si="7"/>
        <v>23732</v>
      </c>
      <c r="M13" s="64">
        <f t="shared" si="7"/>
        <v>26438</v>
      </c>
      <c r="N13" s="64">
        <f t="shared" si="7"/>
        <v>31834</v>
      </c>
      <c r="O13" s="64">
        <f t="shared" si="7"/>
        <v>32509</v>
      </c>
      <c r="P13" s="64">
        <f t="shared" si="7"/>
        <v>40097</v>
      </c>
      <c r="Q13" s="65">
        <f t="shared" si="7"/>
        <v>47685</v>
      </c>
      <c r="AD13" s="46">
        <v>13561.407476298002</v>
      </c>
      <c r="AE13" s="46">
        <v>14701.970448</v>
      </c>
      <c r="AF13" s="46">
        <v>16876.952580708</v>
      </c>
      <c r="AG13" s="46">
        <v>18411.021497781</v>
      </c>
      <c r="AH13" s="46">
        <v>21035.408501249993</v>
      </c>
      <c r="AI13" s="46">
        <v>21840.92054397</v>
      </c>
      <c r="AJ13" s="46">
        <v>23732.43543</v>
      </c>
      <c r="AK13" s="46">
        <v>26438.092844922</v>
      </c>
      <c r="AL13" s="46">
        <v>31834.064588237994</v>
      </c>
      <c r="AM13" s="46">
        <v>32508.561056152488</v>
      </c>
      <c r="AN13" s="46">
        <v>40096.64632019063</v>
      </c>
      <c r="AO13" s="46">
        <v>47684.731584228764</v>
      </c>
    </row>
    <row r="14" ht="15.0" customHeight="1">
      <c r="B14" s="67"/>
      <c r="C14" s="68"/>
      <c r="D14" s="69" t="str">
        <f>RIGHT($M$5,21)</f>
        <v>ΔТ=70⁰С (95/85/20) Вт</v>
      </c>
      <c r="E14" s="70"/>
      <c r="F14" s="71">
        <f t="shared" ref="F14:Q14" si="8">ROUND(IF($D14="ΔТ=70⁰С (95/85/20) Вт",AD14,(IF($D14="ΔТ=60⁰С (90/70/20) Вт",AD14*0.818,AD14*0.646))),0)</f>
        <v>255</v>
      </c>
      <c r="G14" s="71">
        <f t="shared" si="8"/>
        <v>280</v>
      </c>
      <c r="H14" s="71">
        <f t="shared" si="8"/>
        <v>381</v>
      </c>
      <c r="I14" s="71">
        <f t="shared" si="8"/>
        <v>509</v>
      </c>
      <c r="J14" s="71">
        <f t="shared" si="8"/>
        <v>637</v>
      </c>
      <c r="K14" s="71">
        <f t="shared" si="8"/>
        <v>765</v>
      </c>
      <c r="L14" s="71">
        <f t="shared" si="8"/>
        <v>892</v>
      </c>
      <c r="M14" s="71">
        <f t="shared" si="8"/>
        <v>1020</v>
      </c>
      <c r="N14" s="71">
        <f t="shared" si="8"/>
        <v>1122</v>
      </c>
      <c r="O14" s="71">
        <f t="shared" si="8"/>
        <v>1148</v>
      </c>
      <c r="P14" s="71">
        <f t="shared" si="8"/>
        <v>1276</v>
      </c>
      <c r="Q14" s="72">
        <f t="shared" si="8"/>
        <v>1530</v>
      </c>
      <c r="AD14" s="46">
        <v>254.60999999999999</v>
      </c>
      <c r="AE14" s="46">
        <v>280.44</v>
      </c>
      <c r="AF14" s="46">
        <v>381.3</v>
      </c>
      <c r="AG14" s="46">
        <v>509.21999999999997</v>
      </c>
      <c r="AH14" s="46">
        <v>637.14</v>
      </c>
      <c r="AI14" s="46">
        <v>765.06</v>
      </c>
      <c r="AJ14" s="46">
        <v>891.75</v>
      </c>
      <c r="AK14" s="46">
        <v>1019.6699999999998</v>
      </c>
      <c r="AL14" s="46">
        <v>1121.76</v>
      </c>
      <c r="AM14" s="46">
        <v>1147.59</v>
      </c>
      <c r="AN14" s="46">
        <v>1275.51</v>
      </c>
      <c r="AO14" s="46">
        <v>1530.12</v>
      </c>
    </row>
    <row r="15" ht="15.0" customHeight="1">
      <c r="B15" s="60">
        <v>6.0</v>
      </c>
      <c r="C15" s="61">
        <v>282.0</v>
      </c>
      <c r="D15" s="62" t="s">
        <v>59</v>
      </c>
      <c r="E15" s="63"/>
      <c r="F15" s="64">
        <f t="shared" ref="F15:Q15" si="9">ROUND(AD15-(AD15*$L$5),0)</f>
        <v>15139</v>
      </c>
      <c r="G15" s="64">
        <f t="shared" si="9"/>
        <v>16436</v>
      </c>
      <c r="H15" s="64">
        <f t="shared" si="9"/>
        <v>19028</v>
      </c>
      <c r="I15" s="64">
        <f t="shared" si="9"/>
        <v>20871</v>
      </c>
      <c r="J15" s="64">
        <f t="shared" si="9"/>
        <v>24023</v>
      </c>
      <c r="K15" s="64">
        <f t="shared" si="9"/>
        <v>24991</v>
      </c>
      <c r="L15" s="64">
        <f t="shared" si="9"/>
        <v>27266</v>
      </c>
      <c r="M15" s="64">
        <f t="shared" si="9"/>
        <v>30513</v>
      </c>
      <c r="N15" s="64">
        <f t="shared" si="9"/>
        <v>36814</v>
      </c>
      <c r="O15" s="64">
        <f t="shared" si="9"/>
        <v>37602</v>
      </c>
      <c r="P15" s="64">
        <f t="shared" si="9"/>
        <v>46463</v>
      </c>
      <c r="Q15" s="65">
        <f t="shared" si="9"/>
        <v>55325</v>
      </c>
      <c r="AD15" s="46">
        <v>15138.572223455998</v>
      </c>
      <c r="AE15" s="46">
        <v>16436.218193999997</v>
      </c>
      <c r="AF15" s="46">
        <v>19027.806180371997</v>
      </c>
      <c r="AG15" s="46">
        <v>20870.908536852</v>
      </c>
      <c r="AH15" s="46">
        <v>24022.901551176004</v>
      </c>
      <c r="AI15" s="46">
        <v>24990.530288328002</v>
      </c>
      <c r="AJ15" s="46">
        <v>27265.609759608</v>
      </c>
      <c r="AK15" s="46">
        <v>30512.637739187998</v>
      </c>
      <c r="AL15" s="46">
        <v>36814.063903452</v>
      </c>
      <c r="AM15" s="46">
        <v>37601.742173984996</v>
      </c>
      <c r="AN15" s="46">
        <v>46463.12271748126</v>
      </c>
      <c r="AO15" s="46">
        <v>55324.503260977515</v>
      </c>
    </row>
    <row r="16" ht="15.0" customHeight="1">
      <c r="B16" s="67"/>
      <c r="C16" s="68"/>
      <c r="D16" s="69" t="str">
        <f>RIGHT($M$5,21)</f>
        <v>ΔТ=70⁰С (95/85/20) Вт</v>
      </c>
      <c r="E16" s="70"/>
      <c r="F16" s="71">
        <f t="shared" ref="F16:Q16" si="10">ROUND(IF($D16="ΔТ=70⁰С (95/85/20) Вт",AD16,(IF($D16="ΔТ=60⁰С (90/70/20) Вт",AD16*0.818,AD16*0.646))),0)</f>
        <v>310</v>
      </c>
      <c r="G16" s="71">
        <f t="shared" si="10"/>
        <v>341</v>
      </c>
      <c r="H16" s="71">
        <f t="shared" si="10"/>
        <v>465</v>
      </c>
      <c r="I16" s="71">
        <f t="shared" si="10"/>
        <v>621</v>
      </c>
      <c r="J16" s="71">
        <f t="shared" si="10"/>
        <v>776</v>
      </c>
      <c r="K16" s="71">
        <f t="shared" si="10"/>
        <v>931</v>
      </c>
      <c r="L16" s="71">
        <f t="shared" si="10"/>
        <v>1086</v>
      </c>
      <c r="M16" s="71">
        <f t="shared" si="10"/>
        <v>1242</v>
      </c>
      <c r="N16" s="71">
        <f t="shared" si="10"/>
        <v>1367</v>
      </c>
      <c r="O16" s="71">
        <f t="shared" si="10"/>
        <v>1397</v>
      </c>
      <c r="P16" s="71">
        <f t="shared" si="10"/>
        <v>1552</v>
      </c>
      <c r="Q16" s="72">
        <f t="shared" si="10"/>
        <v>1863</v>
      </c>
      <c r="AD16" s="46">
        <v>309.96</v>
      </c>
      <c r="AE16" s="46">
        <v>340.71</v>
      </c>
      <c r="AF16" s="46">
        <v>464.94</v>
      </c>
      <c r="AG16" s="46">
        <v>621.15</v>
      </c>
      <c r="AH16" s="46">
        <v>776.13</v>
      </c>
      <c r="AI16" s="46">
        <v>931.11</v>
      </c>
      <c r="AJ16" s="46">
        <v>1086.09</v>
      </c>
      <c r="AK16" s="46">
        <v>1242.3</v>
      </c>
      <c r="AL16" s="46">
        <v>1366.53</v>
      </c>
      <c r="AM16" s="46">
        <v>1397.28</v>
      </c>
      <c r="AN16" s="46">
        <v>1552.26</v>
      </c>
      <c r="AO16" s="46">
        <v>1863.45</v>
      </c>
    </row>
    <row r="17" ht="15.0" customHeight="1">
      <c r="B17" s="60">
        <v>7.0</v>
      </c>
      <c r="C17" s="61">
        <v>332.0</v>
      </c>
      <c r="D17" s="62" t="s">
        <v>59</v>
      </c>
      <c r="E17" s="63"/>
      <c r="F17" s="64">
        <f t="shared" ref="F17:Q17" si="11">ROUND(AD17-(AD17*$L$5),0)</f>
        <v>16718</v>
      </c>
      <c r="G17" s="64">
        <f t="shared" si="11"/>
        <v>18175</v>
      </c>
      <c r="H17" s="64">
        <f t="shared" si="11"/>
        <v>21183</v>
      </c>
      <c r="I17" s="64">
        <f t="shared" si="11"/>
        <v>23336</v>
      </c>
      <c r="J17" s="64">
        <f t="shared" si="11"/>
        <v>27017</v>
      </c>
      <c r="K17" s="64">
        <f t="shared" si="11"/>
        <v>28148</v>
      </c>
      <c r="L17" s="64">
        <f t="shared" si="11"/>
        <v>30805</v>
      </c>
      <c r="M17" s="64">
        <f t="shared" si="11"/>
        <v>34596</v>
      </c>
      <c r="N17" s="64">
        <f t="shared" si="11"/>
        <v>41804</v>
      </c>
      <c r="O17" s="64">
        <f t="shared" si="11"/>
        <v>42706</v>
      </c>
      <c r="P17" s="64">
        <f t="shared" si="11"/>
        <v>52843</v>
      </c>
      <c r="Q17" s="65">
        <f t="shared" si="11"/>
        <v>62980</v>
      </c>
      <c r="AD17" s="46">
        <v>16718.297589675</v>
      </c>
      <c r="AE17" s="46">
        <v>18174.994002</v>
      </c>
      <c r="AF17" s="46">
        <v>21183.136523999994</v>
      </c>
      <c r="AG17" s="46">
        <v>23335.916814045</v>
      </c>
      <c r="AH17" s="46">
        <v>27016.616158289995</v>
      </c>
      <c r="AI17" s="46">
        <v>28148.141118239986</v>
      </c>
      <c r="AJ17" s="46">
        <v>30804.702266250002</v>
      </c>
      <c r="AK17" s="46">
        <v>34595.67124035</v>
      </c>
      <c r="AL17" s="46">
        <v>41804.43818265</v>
      </c>
      <c r="AM17" s="46">
        <v>42705.5340504375</v>
      </c>
      <c r="AN17" s="46">
        <v>52842.86256304686</v>
      </c>
      <c r="AO17" s="46">
        <v>62980.19107565624</v>
      </c>
    </row>
    <row r="18" ht="15.0" customHeight="1">
      <c r="B18" s="67"/>
      <c r="C18" s="68"/>
      <c r="D18" s="69" t="str">
        <f>RIGHT($M$5,21)</f>
        <v>ΔТ=70⁰С (95/85/20) Вт</v>
      </c>
      <c r="E18" s="70"/>
      <c r="F18" s="71">
        <f t="shared" ref="F18:Q18" si="12">ROUND(IF($D18="ΔТ=70⁰С (95/85/20) Вт",AD18,(IF($D18="ΔТ=60⁰С (90/70/20) Вт",AD18*0.818,AD18*0.646))),0)</f>
        <v>365</v>
      </c>
      <c r="G18" s="71">
        <f t="shared" si="12"/>
        <v>402</v>
      </c>
      <c r="H18" s="71">
        <f t="shared" si="12"/>
        <v>549</v>
      </c>
      <c r="I18" s="71">
        <f t="shared" si="12"/>
        <v>732</v>
      </c>
      <c r="J18" s="71">
        <f t="shared" si="12"/>
        <v>914</v>
      </c>
      <c r="K18" s="71">
        <f t="shared" si="12"/>
        <v>1098</v>
      </c>
      <c r="L18" s="71">
        <f t="shared" si="12"/>
        <v>1280</v>
      </c>
      <c r="M18" s="71">
        <f t="shared" si="12"/>
        <v>1464</v>
      </c>
      <c r="N18" s="71">
        <f t="shared" si="12"/>
        <v>1610</v>
      </c>
      <c r="O18" s="71">
        <f t="shared" si="12"/>
        <v>1647</v>
      </c>
      <c r="P18" s="71">
        <f t="shared" si="12"/>
        <v>1830</v>
      </c>
      <c r="Q18" s="72">
        <f t="shared" si="12"/>
        <v>2197</v>
      </c>
      <c r="AD18" s="46">
        <v>365.31</v>
      </c>
      <c r="AE18" s="46">
        <v>402.21</v>
      </c>
      <c r="AF18" s="46">
        <v>548.58</v>
      </c>
      <c r="AG18" s="46">
        <v>731.85</v>
      </c>
      <c r="AH18" s="46">
        <v>913.89</v>
      </c>
      <c r="AI18" s="46">
        <v>1098.3899999999999</v>
      </c>
      <c r="AJ18" s="46">
        <v>1280.43</v>
      </c>
      <c r="AK18" s="46">
        <v>1463.7</v>
      </c>
      <c r="AL18" s="46">
        <v>1610.07</v>
      </c>
      <c r="AM18" s="46">
        <v>1646.97</v>
      </c>
      <c r="AN18" s="46">
        <v>1830.24</v>
      </c>
      <c r="AO18" s="46">
        <v>2196.7799999999997</v>
      </c>
    </row>
    <row r="19" ht="15.0" customHeight="1">
      <c r="B19" s="60">
        <v>8.0</v>
      </c>
      <c r="C19" s="61">
        <v>382.0</v>
      </c>
      <c r="D19" s="62" t="s">
        <v>59</v>
      </c>
      <c r="E19" s="63"/>
      <c r="F19" s="64">
        <f t="shared" ref="F19:Q19" si="13">ROUND(AD19-(AD19*$L$5),0)</f>
        <v>18302</v>
      </c>
      <c r="G19" s="64">
        <f t="shared" si="13"/>
        <v>19917</v>
      </c>
      <c r="H19" s="64">
        <f t="shared" si="13"/>
        <v>23343</v>
      </c>
      <c r="I19" s="64">
        <f t="shared" si="13"/>
        <v>25806</v>
      </c>
      <c r="J19" s="64">
        <f t="shared" si="13"/>
        <v>30018</v>
      </c>
      <c r="K19" s="64">
        <f t="shared" si="13"/>
        <v>31311</v>
      </c>
      <c r="L19" s="64">
        <f t="shared" si="13"/>
        <v>34348</v>
      </c>
      <c r="M19" s="64">
        <f t="shared" si="13"/>
        <v>38689</v>
      </c>
      <c r="N19" s="64">
        <f t="shared" si="13"/>
        <v>46807</v>
      </c>
      <c r="O19" s="64">
        <f t="shared" si="13"/>
        <v>47822</v>
      </c>
      <c r="P19" s="64">
        <f t="shared" si="13"/>
        <v>59238</v>
      </c>
      <c r="Q19" s="65">
        <f t="shared" si="13"/>
        <v>70655</v>
      </c>
      <c r="AD19" s="46">
        <v>18302.024253347998</v>
      </c>
      <c r="AE19" s="46">
        <v>19916.788518</v>
      </c>
      <c r="AF19" s="46">
        <v>23342.943611592003</v>
      </c>
      <c r="AG19" s="46">
        <v>25806.04632936</v>
      </c>
      <c r="AH19" s="46">
        <v>30017.995265015994</v>
      </c>
      <c r="AI19" s="46">
        <v>31310.871676919996</v>
      </c>
      <c r="AJ19" s="46">
        <v>34348.26547944</v>
      </c>
      <c r="AK19" s="46">
        <v>38688.63629083199</v>
      </c>
      <c r="AL19" s="46">
        <v>46806.951022128</v>
      </c>
      <c r="AM19" s="46">
        <v>47821.74036354</v>
      </c>
      <c r="AN19" s="46">
        <v>59238.120454425</v>
      </c>
      <c r="AO19" s="46">
        <v>70654.50054531</v>
      </c>
    </row>
    <row r="20" ht="15.0" customHeight="1">
      <c r="B20" s="67"/>
      <c r="C20" s="68"/>
      <c r="D20" s="69" t="str">
        <f>RIGHT($M$5,21)</f>
        <v>ΔТ=70⁰С (95/85/20) Вт</v>
      </c>
      <c r="E20" s="70"/>
      <c r="F20" s="71">
        <f t="shared" ref="F20:Q20" si="14">ROUND(IF($D20="ΔТ=70⁰С (95/85/20) Вт",AD20,(IF($D20="ΔТ=60⁰С (90/70/20) Вт",AD20*0.818,AD20*0.646))),0)</f>
        <v>421</v>
      </c>
      <c r="G20" s="71">
        <f t="shared" si="14"/>
        <v>462</v>
      </c>
      <c r="H20" s="71">
        <f t="shared" si="14"/>
        <v>631</v>
      </c>
      <c r="I20" s="71">
        <f t="shared" si="14"/>
        <v>843</v>
      </c>
      <c r="J20" s="71">
        <f t="shared" si="14"/>
        <v>1053</v>
      </c>
      <c r="K20" s="71">
        <f t="shared" si="14"/>
        <v>1264</v>
      </c>
      <c r="L20" s="71">
        <f t="shared" si="14"/>
        <v>1475</v>
      </c>
      <c r="M20" s="71">
        <f t="shared" si="14"/>
        <v>1686</v>
      </c>
      <c r="N20" s="71">
        <f t="shared" si="14"/>
        <v>1855</v>
      </c>
      <c r="O20" s="71">
        <f t="shared" si="14"/>
        <v>1897</v>
      </c>
      <c r="P20" s="71">
        <f t="shared" si="14"/>
        <v>2107</v>
      </c>
      <c r="Q20" s="72">
        <f t="shared" si="14"/>
        <v>2529</v>
      </c>
      <c r="AD20" s="46">
        <v>420.65999999999997</v>
      </c>
      <c r="AE20" s="46">
        <v>462.47999999999996</v>
      </c>
      <c r="AF20" s="46">
        <v>630.99</v>
      </c>
      <c r="AG20" s="46">
        <v>842.55</v>
      </c>
      <c r="AH20" s="46">
        <v>1052.88</v>
      </c>
      <c r="AI20" s="46">
        <v>1264.4399999999998</v>
      </c>
      <c r="AJ20" s="46">
        <v>1474.77</v>
      </c>
      <c r="AK20" s="46">
        <v>1686.3300000000002</v>
      </c>
      <c r="AL20" s="46">
        <v>1854.84</v>
      </c>
      <c r="AM20" s="46">
        <v>1896.66</v>
      </c>
      <c r="AN20" s="46">
        <v>2106.99</v>
      </c>
      <c r="AO20" s="46">
        <v>2528.8799999999997</v>
      </c>
    </row>
    <row r="21" ht="15.0" customHeight="1">
      <c r="B21" s="60">
        <v>9.0</v>
      </c>
      <c r="C21" s="61">
        <v>432.0</v>
      </c>
      <c r="D21" s="62" t="s">
        <v>59</v>
      </c>
      <c r="E21" s="63"/>
      <c r="F21" s="64">
        <f t="shared" ref="F21:Q21" si="15">ROUND(AD21-(AD21*$L$5),0)</f>
        <v>19888</v>
      </c>
      <c r="G21" s="64">
        <f t="shared" si="15"/>
        <v>21662</v>
      </c>
      <c r="H21" s="64">
        <f t="shared" si="15"/>
        <v>25507</v>
      </c>
      <c r="I21" s="64">
        <f t="shared" si="15"/>
        <v>28281</v>
      </c>
      <c r="J21" s="64">
        <f t="shared" si="15"/>
        <v>33024</v>
      </c>
      <c r="K21" s="64">
        <f t="shared" si="15"/>
        <v>34482</v>
      </c>
      <c r="L21" s="64">
        <f t="shared" si="15"/>
        <v>37902</v>
      </c>
      <c r="M21" s="64">
        <f t="shared" si="15"/>
        <v>42789</v>
      </c>
      <c r="N21" s="64">
        <f t="shared" si="15"/>
        <v>51818</v>
      </c>
      <c r="O21" s="64">
        <f t="shared" si="15"/>
        <v>52947</v>
      </c>
      <c r="P21" s="64">
        <f t="shared" si="15"/>
        <v>65644</v>
      </c>
      <c r="Q21" s="65">
        <f t="shared" si="15"/>
        <v>78342</v>
      </c>
      <c r="AD21" s="46">
        <v>19888.310026728006</v>
      </c>
      <c r="AE21" s="46">
        <v>21661.601742</v>
      </c>
      <c r="AF21" s="46">
        <v>25507.227443148007</v>
      </c>
      <c r="AG21" s="46">
        <v>28281.297082797002</v>
      </c>
      <c r="AH21" s="46">
        <v>33024.15449585999</v>
      </c>
      <c r="AI21" s="46">
        <v>34481.606339861995</v>
      </c>
      <c r="AJ21" s="46">
        <v>37902.068150166</v>
      </c>
      <c r="AK21" s="46">
        <v>42788.648515140005</v>
      </c>
      <c r="AL21" s="46">
        <v>51818.077074060006</v>
      </c>
      <c r="AM21" s="46">
        <v>52946.75564392501</v>
      </c>
      <c r="AN21" s="46">
        <v>65644.38955490623</v>
      </c>
      <c r="AO21" s="46">
        <v>78342.0234658875</v>
      </c>
    </row>
    <row r="22" ht="15.0" customHeight="1">
      <c r="B22" s="67"/>
      <c r="C22" s="68"/>
      <c r="D22" s="69" t="str">
        <f>RIGHT($M$5,21)</f>
        <v>ΔТ=70⁰С (95/85/20) Вт</v>
      </c>
      <c r="E22" s="70"/>
      <c r="F22" s="71">
        <f t="shared" ref="F22:Q22" si="16">ROUND(IF($D22="ΔТ=70⁰С (95/85/20) Вт",AD22,(IF($D22="ΔТ=60⁰С (90/70/20) Вт",AD22*0.818,AD22*0.646))),0)</f>
        <v>476</v>
      </c>
      <c r="G22" s="71">
        <f t="shared" si="16"/>
        <v>524</v>
      </c>
      <c r="H22" s="71">
        <f t="shared" si="16"/>
        <v>715</v>
      </c>
      <c r="I22" s="71">
        <f t="shared" si="16"/>
        <v>953</v>
      </c>
      <c r="J22" s="71">
        <f t="shared" si="16"/>
        <v>1192</v>
      </c>
      <c r="K22" s="71">
        <f t="shared" si="16"/>
        <v>1430</v>
      </c>
      <c r="L22" s="71">
        <f t="shared" si="16"/>
        <v>1669</v>
      </c>
      <c r="M22" s="71">
        <f t="shared" si="16"/>
        <v>1908</v>
      </c>
      <c r="N22" s="71">
        <f t="shared" si="16"/>
        <v>2098</v>
      </c>
      <c r="O22" s="71">
        <f t="shared" si="16"/>
        <v>2146</v>
      </c>
      <c r="P22" s="71">
        <f t="shared" si="16"/>
        <v>2385</v>
      </c>
      <c r="Q22" s="72">
        <f t="shared" si="16"/>
        <v>2862</v>
      </c>
      <c r="AD22" s="46">
        <v>476.01</v>
      </c>
      <c r="AE22" s="46">
        <v>523.98</v>
      </c>
      <c r="AF22" s="46">
        <v>714.63</v>
      </c>
      <c r="AG22" s="46">
        <v>953.25</v>
      </c>
      <c r="AH22" s="46">
        <v>1191.87</v>
      </c>
      <c r="AI22" s="46">
        <v>1430.49</v>
      </c>
      <c r="AJ22" s="46">
        <v>1669.1100000000001</v>
      </c>
      <c r="AK22" s="46">
        <v>1907.73</v>
      </c>
      <c r="AL22" s="46">
        <v>2098.3799999999997</v>
      </c>
      <c r="AM22" s="46">
        <v>2146.35</v>
      </c>
      <c r="AN22" s="46">
        <v>2384.9700000000003</v>
      </c>
      <c r="AO22" s="46">
        <v>2862.21</v>
      </c>
    </row>
    <row r="23" ht="15.0" customHeight="1">
      <c r="B23" s="60">
        <v>10.0</v>
      </c>
      <c r="C23" s="61">
        <v>482.0</v>
      </c>
      <c r="D23" s="62" t="s">
        <v>59</v>
      </c>
      <c r="E23" s="63"/>
      <c r="F23" s="64">
        <f t="shared" ref="F23:Q23" si="17">ROUND(AD23-(AD23*$L$5),0)</f>
        <v>21479</v>
      </c>
      <c r="G23" s="64">
        <f t="shared" si="17"/>
        <v>23411</v>
      </c>
      <c r="H23" s="64">
        <f t="shared" si="17"/>
        <v>27676</v>
      </c>
      <c r="I23" s="64">
        <f t="shared" si="17"/>
        <v>30763</v>
      </c>
      <c r="J23" s="64">
        <f t="shared" si="17"/>
        <v>36039</v>
      </c>
      <c r="K23" s="64">
        <f t="shared" si="17"/>
        <v>37657</v>
      </c>
      <c r="L23" s="64">
        <f t="shared" si="17"/>
        <v>41463</v>
      </c>
      <c r="M23" s="64">
        <f t="shared" si="17"/>
        <v>46900</v>
      </c>
      <c r="N23" s="64">
        <f t="shared" si="17"/>
        <v>56843</v>
      </c>
      <c r="O23" s="64">
        <f t="shared" si="17"/>
        <v>58086</v>
      </c>
      <c r="P23" s="64">
        <f t="shared" si="17"/>
        <v>72068</v>
      </c>
      <c r="Q23" s="65">
        <f t="shared" si="17"/>
        <v>86051</v>
      </c>
      <c r="AD23" s="46">
        <v>21478.598606916</v>
      </c>
      <c r="AE23" s="46">
        <v>23410.943027999998</v>
      </c>
      <c r="AF23" s="46">
        <v>27675.98801866801</v>
      </c>
      <c r="AG23" s="46">
        <v>30763.115035488</v>
      </c>
      <c r="AH23" s="46">
        <v>36039.427206156</v>
      </c>
      <c r="AI23" s="46">
        <v>37657.457712864</v>
      </c>
      <c r="AJ23" s="46">
        <v>41463.22741228799</v>
      </c>
      <c r="AK23" s="46">
        <v>46900.041268607994</v>
      </c>
      <c r="AL23" s="46">
        <v>56843.11266163201</v>
      </c>
      <c r="AM23" s="46">
        <v>58085.996585760004</v>
      </c>
      <c r="AN23" s="46">
        <v>72068.44073219999</v>
      </c>
      <c r="AO23" s="46">
        <v>86050.88487864002</v>
      </c>
    </row>
    <row r="24" ht="15.0" customHeight="1">
      <c r="B24" s="67"/>
      <c r="C24" s="68"/>
      <c r="D24" s="69" t="str">
        <f>RIGHT($M$5,21)</f>
        <v>ΔТ=70⁰С (95/85/20) Вт</v>
      </c>
      <c r="E24" s="70"/>
      <c r="F24" s="71">
        <f t="shared" ref="F24:Q24" si="18">ROUND(IF($D24="ΔТ=70⁰С (95/85/20) Вт",AD24,(IF($D24="ΔТ=60⁰С (90/70/20) Вт",AD24*0.818,AD24*0.646))),0)</f>
        <v>533</v>
      </c>
      <c r="G24" s="71">
        <f t="shared" si="18"/>
        <v>585</v>
      </c>
      <c r="H24" s="71">
        <f t="shared" si="18"/>
        <v>798</v>
      </c>
      <c r="I24" s="71">
        <f t="shared" si="18"/>
        <v>1065</v>
      </c>
      <c r="J24" s="71">
        <f t="shared" si="18"/>
        <v>1331</v>
      </c>
      <c r="K24" s="71">
        <f t="shared" si="18"/>
        <v>1598</v>
      </c>
      <c r="L24" s="71">
        <f t="shared" si="18"/>
        <v>1863</v>
      </c>
      <c r="M24" s="71">
        <f t="shared" si="18"/>
        <v>2130</v>
      </c>
      <c r="N24" s="71">
        <f t="shared" si="18"/>
        <v>2343</v>
      </c>
      <c r="O24" s="71">
        <f t="shared" si="18"/>
        <v>2396</v>
      </c>
      <c r="P24" s="71">
        <f t="shared" si="18"/>
        <v>2663</v>
      </c>
      <c r="Q24" s="72">
        <f t="shared" si="18"/>
        <v>3196</v>
      </c>
      <c r="AD24" s="46">
        <v>532.59</v>
      </c>
      <c r="AE24" s="46">
        <v>585.48</v>
      </c>
      <c r="AF24" s="46">
        <v>798.27</v>
      </c>
      <c r="AG24" s="46">
        <v>1065.18</v>
      </c>
      <c r="AH24" s="46">
        <v>1330.8600000000001</v>
      </c>
      <c r="AI24" s="46">
        <v>1597.77</v>
      </c>
      <c r="AJ24" s="46">
        <v>1863.45</v>
      </c>
      <c r="AK24" s="46">
        <v>2130.36</v>
      </c>
      <c r="AL24" s="46">
        <v>2343.15</v>
      </c>
      <c r="AM24" s="46">
        <v>2396.04</v>
      </c>
      <c r="AN24" s="46">
        <v>2662.95</v>
      </c>
      <c r="AO24" s="46">
        <v>3195.54</v>
      </c>
    </row>
    <row r="25" ht="15.0" customHeight="1">
      <c r="B25" s="60">
        <v>11.0</v>
      </c>
      <c r="C25" s="61">
        <v>532.0</v>
      </c>
      <c r="D25" s="62" t="s">
        <v>59</v>
      </c>
      <c r="E25" s="63"/>
      <c r="F25" s="64">
        <f t="shared" ref="F25:Q25" si="19">ROUND(AD25-(AD25*$L$5),0)</f>
        <v>23070</v>
      </c>
      <c r="G25" s="64">
        <f t="shared" si="19"/>
        <v>25162</v>
      </c>
      <c r="H25" s="64">
        <f t="shared" si="19"/>
        <v>29849</v>
      </c>
      <c r="I25" s="64">
        <f t="shared" si="19"/>
        <v>33249</v>
      </c>
      <c r="J25" s="64">
        <f t="shared" si="19"/>
        <v>39058</v>
      </c>
      <c r="K25" s="64">
        <f t="shared" si="19"/>
        <v>40841</v>
      </c>
      <c r="L25" s="64">
        <f t="shared" si="19"/>
        <v>45032</v>
      </c>
      <c r="M25" s="64">
        <f t="shared" si="19"/>
        <v>51017</v>
      </c>
      <c r="N25" s="64">
        <f t="shared" si="19"/>
        <v>61875</v>
      </c>
      <c r="O25" s="64">
        <f t="shared" si="19"/>
        <v>63232</v>
      </c>
      <c r="P25" s="64">
        <f t="shared" si="19"/>
        <v>78501</v>
      </c>
      <c r="Q25" s="65">
        <f t="shared" si="19"/>
        <v>93770</v>
      </c>
      <c r="AD25" s="46">
        <v>23069.997316971</v>
      </c>
      <c r="AE25" s="46">
        <v>25161.793668000006</v>
      </c>
      <c r="AF25" s="46">
        <v>29849.225338152</v>
      </c>
      <c r="AG25" s="46">
        <v>33248.60977452301</v>
      </c>
      <c r="AH25" s="46">
        <v>39058.03257008401</v>
      </c>
      <c r="AI25" s="46">
        <v>40841.31620883601</v>
      </c>
      <c r="AJ25" s="46">
        <v>45031.74326580599</v>
      </c>
      <c r="AK25" s="46">
        <v>51017.033725416</v>
      </c>
      <c r="AL25" s="46">
        <v>61874.99233106399</v>
      </c>
      <c r="AM25" s="46">
        <v>63232.23715677</v>
      </c>
      <c r="AN25" s="46">
        <v>78501.24144596249</v>
      </c>
      <c r="AO25" s="46">
        <v>93770.24573515504</v>
      </c>
    </row>
    <row r="26" ht="15.0" customHeight="1">
      <c r="B26" s="67"/>
      <c r="C26" s="68"/>
      <c r="D26" s="69" t="str">
        <f>RIGHT($M$5,21)</f>
        <v>ΔТ=70⁰С (95/85/20) Вт</v>
      </c>
      <c r="E26" s="70"/>
      <c r="F26" s="71">
        <f t="shared" ref="F26:Q26" si="20">ROUND(IF($D26="ΔТ=70⁰С (95/85/20) Вт",AD26,(IF($D26="ΔТ=60⁰С (90/70/20) Вт",AD26*0.818,AD26*0.646))),0)</f>
        <v>588</v>
      </c>
      <c r="G26" s="71">
        <f t="shared" si="20"/>
        <v>646</v>
      </c>
      <c r="H26" s="71">
        <f t="shared" si="20"/>
        <v>881</v>
      </c>
      <c r="I26" s="71">
        <f t="shared" si="20"/>
        <v>1176</v>
      </c>
      <c r="J26" s="71">
        <f t="shared" si="20"/>
        <v>1470</v>
      </c>
      <c r="K26" s="71">
        <f t="shared" si="20"/>
        <v>1764</v>
      </c>
      <c r="L26" s="71">
        <f t="shared" si="20"/>
        <v>2057</v>
      </c>
      <c r="M26" s="71">
        <f t="shared" si="20"/>
        <v>2352</v>
      </c>
      <c r="N26" s="71">
        <f t="shared" si="20"/>
        <v>2587</v>
      </c>
      <c r="O26" s="71">
        <f t="shared" si="20"/>
        <v>2645</v>
      </c>
      <c r="P26" s="71">
        <f t="shared" si="20"/>
        <v>2940</v>
      </c>
      <c r="Q26" s="72">
        <f t="shared" si="20"/>
        <v>3528</v>
      </c>
      <c r="AD26" s="46">
        <v>587.94</v>
      </c>
      <c r="AE26" s="46">
        <v>645.75</v>
      </c>
      <c r="AF26" s="46">
        <v>880.6800000000001</v>
      </c>
      <c r="AG26" s="46">
        <v>1175.88</v>
      </c>
      <c r="AH26" s="46">
        <v>1469.85</v>
      </c>
      <c r="AI26" s="46">
        <v>1763.82</v>
      </c>
      <c r="AJ26" s="46">
        <v>2056.56</v>
      </c>
      <c r="AK26" s="46">
        <v>2351.76</v>
      </c>
      <c r="AL26" s="46">
        <v>2586.69</v>
      </c>
      <c r="AM26" s="46">
        <v>2644.5</v>
      </c>
      <c r="AN26" s="46">
        <v>2939.7</v>
      </c>
      <c r="AO26" s="46">
        <v>3527.64</v>
      </c>
    </row>
    <row r="27" ht="15.0" customHeight="1">
      <c r="B27" s="60">
        <v>12.0</v>
      </c>
      <c r="C27" s="61">
        <v>582.0</v>
      </c>
      <c r="D27" s="62" t="s">
        <v>59</v>
      </c>
      <c r="E27" s="63"/>
      <c r="F27" s="64">
        <f t="shared" ref="F27:Q27" si="21">ROUND(AD27-(AD27*$L$5),0)</f>
        <v>24643</v>
      </c>
      <c r="G27" s="64">
        <f t="shared" si="21"/>
        <v>26893</v>
      </c>
      <c r="H27" s="64">
        <f t="shared" si="21"/>
        <v>31999</v>
      </c>
      <c r="I27" s="64">
        <f t="shared" si="21"/>
        <v>35704</v>
      </c>
      <c r="J27" s="64">
        <f t="shared" si="21"/>
        <v>42043</v>
      </c>
      <c r="K27" s="64">
        <f t="shared" si="21"/>
        <v>43984</v>
      </c>
      <c r="L27" s="64">
        <f t="shared" si="21"/>
        <v>48558</v>
      </c>
      <c r="M27" s="64">
        <f t="shared" si="21"/>
        <v>55087</v>
      </c>
      <c r="N27" s="64">
        <f t="shared" si="21"/>
        <v>66850</v>
      </c>
      <c r="O27" s="64">
        <f t="shared" si="21"/>
        <v>68320</v>
      </c>
      <c r="P27" s="64">
        <f t="shared" si="21"/>
        <v>84861</v>
      </c>
      <c r="Q27" s="65">
        <f t="shared" si="21"/>
        <v>101402</v>
      </c>
      <c r="AD27" s="46">
        <v>24643.397735253002</v>
      </c>
      <c r="AE27" s="46">
        <v>26893.022705999992</v>
      </c>
      <c r="AF27" s="46">
        <v>31998.719009862012</v>
      </c>
      <c r="AG27" s="46">
        <v>35704.243454022006</v>
      </c>
      <c r="AH27" s="46">
        <v>42042.716712216</v>
      </c>
      <c r="AI27" s="46">
        <v>43983.774633942</v>
      </c>
      <c r="AJ27" s="46">
        <v>48557.78136970199</v>
      </c>
      <c r="AK27" s="46">
        <v>55087.320732047985</v>
      </c>
      <c r="AL27" s="46">
        <v>66849.78756139202</v>
      </c>
      <c r="AM27" s="46">
        <v>68320.09591506001</v>
      </c>
      <c r="AN27" s="46">
        <v>84861.064893825</v>
      </c>
      <c r="AO27" s="46">
        <v>101402.03387259001</v>
      </c>
    </row>
    <row r="28" ht="15.0" customHeight="1">
      <c r="B28" s="67"/>
      <c r="C28" s="68"/>
      <c r="D28" s="69" t="str">
        <f>RIGHT($M$5,21)</f>
        <v>ΔТ=70⁰С (95/85/20) Вт</v>
      </c>
      <c r="E28" s="70"/>
      <c r="F28" s="71">
        <f t="shared" ref="F28:Q28" si="22">ROUND(IF($D28="ΔТ=70⁰С (95/85/20) Вт",AD28,(IF($D28="ΔТ=60⁰С (90/70/20) Вт",AD28*0.818,AD28*0.646))),0)</f>
        <v>643</v>
      </c>
      <c r="G28" s="71">
        <f t="shared" si="22"/>
        <v>707</v>
      </c>
      <c r="H28" s="71">
        <f t="shared" si="22"/>
        <v>964</v>
      </c>
      <c r="I28" s="71">
        <f t="shared" si="22"/>
        <v>1287</v>
      </c>
      <c r="J28" s="71">
        <f t="shared" si="22"/>
        <v>1608</v>
      </c>
      <c r="K28" s="71">
        <f t="shared" si="22"/>
        <v>1930</v>
      </c>
      <c r="L28" s="71">
        <f t="shared" si="22"/>
        <v>2251</v>
      </c>
      <c r="M28" s="71">
        <f t="shared" si="22"/>
        <v>2573</v>
      </c>
      <c r="N28" s="71">
        <f t="shared" si="22"/>
        <v>2830</v>
      </c>
      <c r="O28" s="71">
        <f t="shared" si="22"/>
        <v>2894</v>
      </c>
      <c r="P28" s="71">
        <f t="shared" si="22"/>
        <v>3218</v>
      </c>
      <c r="Q28" s="72">
        <f t="shared" si="22"/>
        <v>3861</v>
      </c>
      <c r="AD28" s="46">
        <v>643.2900000000001</v>
      </c>
      <c r="AE28" s="46">
        <v>707.25</v>
      </c>
      <c r="AF28" s="46">
        <v>964.3199999999999</v>
      </c>
      <c r="AG28" s="46">
        <v>1286.5800000000002</v>
      </c>
      <c r="AH28" s="46">
        <v>1607.6100000000001</v>
      </c>
      <c r="AI28" s="46">
        <v>1929.87</v>
      </c>
      <c r="AJ28" s="46">
        <v>2250.9</v>
      </c>
      <c r="AK28" s="46">
        <v>2573.1600000000003</v>
      </c>
      <c r="AL28" s="46">
        <v>2830.23</v>
      </c>
      <c r="AM28" s="46">
        <v>2894.19</v>
      </c>
      <c r="AN28" s="46">
        <v>3217.68</v>
      </c>
      <c r="AO28" s="46">
        <v>3860.9700000000003</v>
      </c>
    </row>
    <row r="29" ht="15.0" customHeight="1">
      <c r="B29" s="60">
        <v>13.0</v>
      </c>
      <c r="C29" s="61">
        <v>632.0</v>
      </c>
      <c r="D29" s="62" t="s">
        <v>59</v>
      </c>
      <c r="E29" s="63"/>
      <c r="F29" s="64">
        <f t="shared" ref="F29:Q29" si="23">ROUND(AD29-(AD29*$L$5),0)</f>
        <v>26217</v>
      </c>
      <c r="G29" s="64">
        <f t="shared" si="23"/>
        <v>28623</v>
      </c>
      <c r="H29" s="64">
        <f t="shared" si="23"/>
        <v>34145</v>
      </c>
      <c r="I29" s="64">
        <f t="shared" si="23"/>
        <v>38160</v>
      </c>
      <c r="J29" s="64">
        <f t="shared" si="23"/>
        <v>45026</v>
      </c>
      <c r="K29" s="64">
        <f t="shared" si="23"/>
        <v>47131</v>
      </c>
      <c r="L29" s="64">
        <f t="shared" si="23"/>
        <v>52085</v>
      </c>
      <c r="M29" s="64">
        <f t="shared" si="23"/>
        <v>59158</v>
      </c>
      <c r="N29" s="64">
        <f t="shared" si="23"/>
        <v>71825</v>
      </c>
      <c r="O29" s="64">
        <f t="shared" si="23"/>
        <v>73408</v>
      </c>
      <c r="P29" s="64">
        <f t="shared" si="23"/>
        <v>91221</v>
      </c>
      <c r="Q29" s="65">
        <f t="shared" si="23"/>
        <v>109034</v>
      </c>
      <c r="AD29" s="46">
        <v>26216.798153534997</v>
      </c>
      <c r="AE29" s="46">
        <v>28622.74239</v>
      </c>
      <c r="AF29" s="46">
        <v>34145.3177406</v>
      </c>
      <c r="AG29" s="46">
        <v>38159.877133521004</v>
      </c>
      <c r="AH29" s="46">
        <v>45025.953383862</v>
      </c>
      <c r="AI29" s="46">
        <v>47130.575470506</v>
      </c>
      <c r="AJ29" s="46">
        <v>52085.26694408401</v>
      </c>
      <c r="AK29" s="46">
        <v>59157.607738679995</v>
      </c>
      <c r="AL29" s="46">
        <v>71824.58279172001</v>
      </c>
      <c r="AM29" s="46">
        <v>73407.95467335</v>
      </c>
      <c r="AN29" s="46">
        <v>91220.8883416875</v>
      </c>
      <c r="AO29" s="46">
        <v>109033.822010025</v>
      </c>
    </row>
    <row r="30" ht="15.0" customHeight="1">
      <c r="B30" s="67"/>
      <c r="C30" s="68"/>
      <c r="D30" s="69" t="str">
        <f>RIGHT($M$5,21)</f>
        <v>ΔТ=70⁰С (95/85/20) Вт</v>
      </c>
      <c r="E30" s="70"/>
      <c r="F30" s="71">
        <f t="shared" ref="F30:Q30" si="24">ROUND(IF($D30="ΔТ=70⁰С (95/85/20) Вт",AD30,(IF($D30="ΔТ=60⁰С (90/70/20) Вт",AD30*0.818,AD30*0.646))),0)</f>
        <v>699</v>
      </c>
      <c r="G30" s="71">
        <f t="shared" si="24"/>
        <v>768</v>
      </c>
      <c r="H30" s="71">
        <f t="shared" si="24"/>
        <v>1047</v>
      </c>
      <c r="I30" s="71">
        <f t="shared" si="24"/>
        <v>1397</v>
      </c>
      <c r="J30" s="71">
        <f t="shared" si="24"/>
        <v>1747</v>
      </c>
      <c r="K30" s="71">
        <f t="shared" si="24"/>
        <v>2096</v>
      </c>
      <c r="L30" s="71">
        <f t="shared" si="24"/>
        <v>2445</v>
      </c>
      <c r="M30" s="71">
        <f t="shared" si="24"/>
        <v>2796</v>
      </c>
      <c r="N30" s="71">
        <f t="shared" si="24"/>
        <v>3075</v>
      </c>
      <c r="O30" s="71">
        <f t="shared" si="24"/>
        <v>3144</v>
      </c>
      <c r="P30" s="71">
        <f t="shared" si="24"/>
        <v>3494</v>
      </c>
      <c r="Q30" s="72">
        <f t="shared" si="24"/>
        <v>4193</v>
      </c>
      <c r="AD30" s="46">
        <v>698.64</v>
      </c>
      <c r="AE30" s="46">
        <v>767.52</v>
      </c>
      <c r="AF30" s="46">
        <v>1046.73</v>
      </c>
      <c r="AG30" s="46">
        <v>1397.28</v>
      </c>
      <c r="AH30" s="46">
        <v>1746.6</v>
      </c>
      <c r="AI30" s="46">
        <v>2095.92</v>
      </c>
      <c r="AJ30" s="46">
        <v>2445.24</v>
      </c>
      <c r="AK30" s="46">
        <v>2795.79</v>
      </c>
      <c r="AL30" s="46">
        <v>3075.0</v>
      </c>
      <c r="AM30" s="46">
        <v>3143.8799999999997</v>
      </c>
      <c r="AN30" s="46">
        <v>3494.43</v>
      </c>
      <c r="AO30" s="46">
        <v>4193.070000000001</v>
      </c>
    </row>
    <row r="31" ht="15.0" customHeight="1">
      <c r="B31" s="60">
        <v>14.0</v>
      </c>
      <c r="C31" s="61">
        <v>682.0</v>
      </c>
      <c r="D31" s="62" t="s">
        <v>59</v>
      </c>
      <c r="E31" s="63"/>
      <c r="F31" s="64">
        <f t="shared" ref="F31:Q31" si="25">ROUND(AD31-(AD31*$L$5),0)</f>
        <v>27950</v>
      </c>
      <c r="G31" s="64">
        <f t="shared" si="25"/>
        <v>30529</v>
      </c>
      <c r="H31" s="64">
        <f t="shared" si="25"/>
        <v>36292</v>
      </c>
      <c r="I31" s="64">
        <f t="shared" si="25"/>
        <v>40616</v>
      </c>
      <c r="J31" s="64">
        <f t="shared" si="25"/>
        <v>48009</v>
      </c>
      <c r="K31" s="64">
        <f t="shared" si="25"/>
        <v>50277</v>
      </c>
      <c r="L31" s="64">
        <f t="shared" si="25"/>
        <v>55613</v>
      </c>
      <c r="M31" s="64">
        <f t="shared" si="25"/>
        <v>63228</v>
      </c>
      <c r="N31" s="64">
        <f t="shared" si="25"/>
        <v>76799</v>
      </c>
      <c r="O31" s="64">
        <f t="shared" si="25"/>
        <v>78496</v>
      </c>
      <c r="P31" s="64">
        <f t="shared" si="25"/>
        <v>97581</v>
      </c>
      <c r="Q31" s="65">
        <f t="shared" si="25"/>
        <v>116666</v>
      </c>
      <c r="AD31" s="46">
        <v>27950.14406052</v>
      </c>
      <c r="AE31" s="46">
        <v>30529.056492000003</v>
      </c>
      <c r="AF31" s="46">
        <v>36291.916471337994</v>
      </c>
      <c r="AG31" s="46">
        <v>40615.51081301999</v>
      </c>
      <c r="AH31" s="46">
        <v>48009.19005550799</v>
      </c>
      <c r="AI31" s="46">
        <v>50277.37630707</v>
      </c>
      <c r="AJ31" s="46">
        <v>55612.75251846601</v>
      </c>
      <c r="AK31" s="46">
        <v>63227.894745312</v>
      </c>
      <c r="AL31" s="46">
        <v>76799.37802204803</v>
      </c>
      <c r="AM31" s="46">
        <v>78495.81343164001</v>
      </c>
      <c r="AN31" s="46">
        <v>97580.71178955</v>
      </c>
      <c r="AO31" s="46">
        <v>116665.61014746</v>
      </c>
    </row>
    <row r="32" ht="15.0" customHeight="1">
      <c r="B32" s="73"/>
      <c r="C32" s="74"/>
      <c r="D32" s="69" t="str">
        <f>RIGHT($M$5,21)</f>
        <v>ΔТ=70⁰С (95/85/20) Вт</v>
      </c>
      <c r="E32" s="70"/>
      <c r="F32" s="71">
        <f t="shared" ref="F32:Q32" si="26">ROUND(IF($D32="ΔТ=70⁰С (95/85/20) Вт",AD32,(IF($D32="ΔТ=60⁰С (90/70/20) Вт",AD32*0.818,AD32*0.646))),0)</f>
        <v>754</v>
      </c>
      <c r="G32" s="71">
        <f t="shared" si="26"/>
        <v>829</v>
      </c>
      <c r="H32" s="71">
        <f t="shared" si="26"/>
        <v>1130</v>
      </c>
      <c r="I32" s="71">
        <f t="shared" si="26"/>
        <v>1508</v>
      </c>
      <c r="J32" s="71">
        <f t="shared" si="26"/>
        <v>1884</v>
      </c>
      <c r="K32" s="71">
        <f t="shared" si="26"/>
        <v>2263</v>
      </c>
      <c r="L32" s="71">
        <f t="shared" si="26"/>
        <v>2640</v>
      </c>
      <c r="M32" s="71">
        <f t="shared" si="26"/>
        <v>3017</v>
      </c>
      <c r="N32" s="71">
        <f t="shared" si="26"/>
        <v>3319</v>
      </c>
      <c r="O32" s="71">
        <f t="shared" si="26"/>
        <v>3394</v>
      </c>
      <c r="P32" s="71">
        <f t="shared" si="26"/>
        <v>3772</v>
      </c>
      <c r="Q32" s="72">
        <f t="shared" si="26"/>
        <v>4526</v>
      </c>
      <c r="AD32" s="46">
        <v>753.99</v>
      </c>
      <c r="AE32" s="46">
        <v>829.02</v>
      </c>
      <c r="AF32" s="46">
        <v>1130.37</v>
      </c>
      <c r="AG32" s="46">
        <v>1507.98</v>
      </c>
      <c r="AH32" s="46">
        <v>1884.3600000000001</v>
      </c>
      <c r="AI32" s="46">
        <v>2263.2</v>
      </c>
      <c r="AJ32" s="46">
        <v>2639.58</v>
      </c>
      <c r="AK32" s="46">
        <v>3017.19</v>
      </c>
      <c r="AL32" s="46">
        <v>3318.54</v>
      </c>
      <c r="AM32" s="46">
        <v>3393.57</v>
      </c>
      <c r="AN32" s="46">
        <v>3772.4100000000003</v>
      </c>
      <c r="AO32" s="46">
        <v>4526.4</v>
      </c>
    </row>
    <row r="33" ht="15.75" customHeight="1">
      <c r="G33" s="75" t="s">
        <v>60</v>
      </c>
      <c r="I33" s="75"/>
    </row>
    <row r="34" ht="15.0" customHeight="1">
      <c r="B34" s="76" t="s">
        <v>57</v>
      </c>
      <c r="C34" s="5"/>
      <c r="D34" s="5"/>
      <c r="E34" s="63"/>
      <c r="F34" s="78">
        <v>500.0</v>
      </c>
      <c r="G34" s="78">
        <v>550.0</v>
      </c>
      <c r="H34" s="78">
        <v>750.0</v>
      </c>
      <c r="I34" s="78">
        <v>1000.0</v>
      </c>
      <c r="J34" s="78">
        <v>1250.0</v>
      </c>
      <c r="K34" s="78">
        <v>1500.0</v>
      </c>
      <c r="L34" s="78">
        <v>1750.0</v>
      </c>
      <c r="M34" s="78">
        <v>2000.0</v>
      </c>
      <c r="N34" s="78">
        <v>2200.0</v>
      </c>
      <c r="O34" s="78">
        <v>2250.0</v>
      </c>
      <c r="P34" s="78">
        <v>2500.0</v>
      </c>
      <c r="Q34" s="79">
        <v>3000.0</v>
      </c>
    </row>
    <row r="35" ht="15.0" customHeight="1">
      <c r="B35" s="80" t="s">
        <v>62</v>
      </c>
      <c r="C35" s="11"/>
      <c r="D35" s="11"/>
      <c r="E35" s="44"/>
      <c r="F35" s="83">
        <v>61.0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2"/>
    </row>
    <row r="36" ht="45.75" customHeight="1">
      <c r="B36" s="84" t="s">
        <v>7</v>
      </c>
      <c r="C36" s="85" t="s">
        <v>63</v>
      </c>
      <c r="D36" s="85" t="s">
        <v>64</v>
      </c>
      <c r="E36" s="86" t="s">
        <v>65</v>
      </c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8"/>
    </row>
    <row r="37" ht="15.75" customHeight="1">
      <c r="B37" s="89">
        <v>2.0</v>
      </c>
      <c r="C37" s="90">
        <v>50.0</v>
      </c>
      <c r="D37" s="90">
        <v>16.0</v>
      </c>
      <c r="E37" s="91" t="s">
        <v>66</v>
      </c>
      <c r="F37" s="81">
        <v>4.0</v>
      </c>
      <c r="G37" s="81">
        <v>4.4</v>
      </c>
      <c r="H37" s="81">
        <v>5.2</v>
      </c>
      <c r="I37" s="81">
        <v>7.0</v>
      </c>
      <c r="J37" s="81">
        <v>7.4</v>
      </c>
      <c r="K37" s="81">
        <v>8.4</v>
      </c>
      <c r="L37" s="81">
        <v>9.5</v>
      </c>
      <c r="M37" s="81">
        <v>10.6</v>
      </c>
      <c r="N37" s="81">
        <v>11.5</v>
      </c>
      <c r="O37" s="81">
        <v>11.6</v>
      </c>
      <c r="P37" s="81">
        <v>12.7</v>
      </c>
      <c r="Q37" s="82">
        <v>15.3</v>
      </c>
    </row>
    <row r="38" ht="15.75" customHeight="1">
      <c r="B38" s="67"/>
      <c r="C38" s="68"/>
      <c r="D38" s="68"/>
      <c r="E38" s="103" t="s">
        <v>67</v>
      </c>
      <c r="F38" s="81">
        <v>0.7</v>
      </c>
      <c r="G38" s="81">
        <v>0.7</v>
      </c>
      <c r="H38" s="81">
        <v>1.0</v>
      </c>
      <c r="I38" s="81">
        <v>1.2</v>
      </c>
      <c r="J38" s="81">
        <v>1.5</v>
      </c>
      <c r="K38" s="81">
        <v>1.8</v>
      </c>
      <c r="L38" s="81">
        <v>2.1</v>
      </c>
      <c r="M38" s="81">
        <v>2.3</v>
      </c>
      <c r="N38" s="81">
        <v>2.6</v>
      </c>
      <c r="O38" s="81">
        <v>2.6</v>
      </c>
      <c r="P38" s="81">
        <v>2.9</v>
      </c>
      <c r="Q38" s="82">
        <v>3.4</v>
      </c>
    </row>
    <row r="39" ht="15.75" customHeight="1">
      <c r="B39" s="89">
        <v>3.0</v>
      </c>
      <c r="C39" s="90">
        <f>C37+50</f>
        <v>100</v>
      </c>
      <c r="D39" s="90" t="s">
        <v>141</v>
      </c>
      <c r="E39" s="91" t="s">
        <v>66</v>
      </c>
      <c r="F39" s="92">
        <v>5.1</v>
      </c>
      <c r="G39" s="92">
        <v>5.6</v>
      </c>
      <c r="H39" s="92">
        <v>6.9</v>
      </c>
      <c r="I39" s="92">
        <v>9.2</v>
      </c>
      <c r="J39" s="92">
        <v>10.1</v>
      </c>
      <c r="K39" s="92">
        <v>11.7</v>
      </c>
      <c r="L39" s="92">
        <v>13.3</v>
      </c>
      <c r="M39" s="92">
        <v>14.9</v>
      </c>
      <c r="N39" s="92">
        <v>16.3</v>
      </c>
      <c r="O39" s="92">
        <v>16.4</v>
      </c>
      <c r="P39" s="92">
        <v>18.1</v>
      </c>
      <c r="Q39" s="93">
        <v>21.7</v>
      </c>
    </row>
    <row r="40" ht="15.75" customHeight="1">
      <c r="B40" s="73"/>
      <c r="C40" s="74"/>
      <c r="D40" s="74"/>
      <c r="E40" s="94" t="s">
        <v>67</v>
      </c>
      <c r="F40" s="96">
        <v>1.1</v>
      </c>
      <c r="G40" s="96">
        <v>1.1</v>
      </c>
      <c r="H40" s="96">
        <v>1.5</v>
      </c>
      <c r="I40" s="96">
        <v>1.9</v>
      </c>
      <c r="J40" s="96">
        <v>2.3</v>
      </c>
      <c r="K40" s="96">
        <v>2.7</v>
      </c>
      <c r="L40" s="96">
        <v>3.1</v>
      </c>
      <c r="M40" s="96">
        <v>3.5</v>
      </c>
      <c r="N40" s="96">
        <v>3.8</v>
      </c>
      <c r="O40" s="96">
        <v>3.9</v>
      </c>
      <c r="P40" s="96">
        <v>4.3</v>
      </c>
      <c r="Q40" s="97">
        <v>5.2</v>
      </c>
    </row>
    <row r="41" ht="15.75" customHeight="1">
      <c r="B41" s="98">
        <v>4.0</v>
      </c>
      <c r="C41" s="90">
        <f>C39+50</f>
        <v>150</v>
      </c>
      <c r="D41" s="90">
        <v>66.0</v>
      </c>
      <c r="E41" s="100" t="s">
        <v>66</v>
      </c>
      <c r="F41" s="101">
        <v>6.2</v>
      </c>
      <c r="G41" s="101">
        <v>6.8</v>
      </c>
      <c r="H41" s="101">
        <v>8.5</v>
      </c>
      <c r="I41" s="101">
        <v>11.4</v>
      </c>
      <c r="J41" s="101">
        <v>12.8</v>
      </c>
      <c r="K41" s="101">
        <v>14.9</v>
      </c>
      <c r="L41" s="101">
        <v>17.1</v>
      </c>
      <c r="M41" s="101">
        <v>19.2</v>
      </c>
      <c r="N41" s="101">
        <v>21.1</v>
      </c>
      <c r="O41" s="101">
        <v>21.3</v>
      </c>
      <c r="P41" s="101">
        <v>23.5</v>
      </c>
      <c r="Q41" s="102">
        <v>28.2</v>
      </c>
    </row>
    <row r="42" ht="15.75" customHeight="1">
      <c r="B42" s="67"/>
      <c r="C42" s="74"/>
      <c r="D42" s="74"/>
      <c r="E42" s="103" t="s">
        <v>67</v>
      </c>
      <c r="F42" s="81">
        <v>1.4</v>
      </c>
      <c r="G42" s="81">
        <v>1.5</v>
      </c>
      <c r="H42" s="81">
        <v>2.0</v>
      </c>
      <c r="I42" s="81">
        <v>2.5</v>
      </c>
      <c r="J42" s="81">
        <v>3.1</v>
      </c>
      <c r="K42" s="81">
        <v>3.6</v>
      </c>
      <c r="L42" s="81">
        <v>4.2</v>
      </c>
      <c r="M42" s="81">
        <v>4.7</v>
      </c>
      <c r="N42" s="81">
        <v>5.1</v>
      </c>
      <c r="O42" s="81">
        <v>5.3</v>
      </c>
      <c r="P42" s="81">
        <v>5.8</v>
      </c>
      <c r="Q42" s="82">
        <v>6.9</v>
      </c>
    </row>
    <row r="43" ht="15.75" customHeight="1">
      <c r="B43" s="89">
        <v>5.0</v>
      </c>
      <c r="C43" s="90">
        <f>C41+50</f>
        <v>200</v>
      </c>
      <c r="D43" s="90" t="s">
        <v>142</v>
      </c>
      <c r="E43" s="91" t="s">
        <v>66</v>
      </c>
      <c r="F43" s="92">
        <v>7.3</v>
      </c>
      <c r="G43" s="92">
        <v>8.0</v>
      </c>
      <c r="H43" s="92">
        <v>10.2</v>
      </c>
      <c r="I43" s="92">
        <v>13.6</v>
      </c>
      <c r="J43" s="92">
        <v>15.5</v>
      </c>
      <c r="K43" s="92">
        <v>18.2</v>
      </c>
      <c r="L43" s="92">
        <v>20.9</v>
      </c>
      <c r="M43" s="92">
        <v>23.5</v>
      </c>
      <c r="N43" s="92">
        <v>25.9</v>
      </c>
      <c r="O43" s="92">
        <v>26.2</v>
      </c>
      <c r="P43" s="92">
        <v>28.9</v>
      </c>
      <c r="Q43" s="93">
        <v>34.7</v>
      </c>
    </row>
    <row r="44" ht="15.75" customHeight="1">
      <c r="B44" s="73"/>
      <c r="C44" s="74"/>
      <c r="D44" s="74"/>
      <c r="E44" s="94" t="s">
        <v>67</v>
      </c>
      <c r="F44" s="81">
        <v>1.8</v>
      </c>
      <c r="G44" s="81">
        <v>1.9</v>
      </c>
      <c r="H44" s="81">
        <v>2.5</v>
      </c>
      <c r="I44" s="81">
        <v>3.2</v>
      </c>
      <c r="J44" s="81">
        <v>3.8</v>
      </c>
      <c r="K44" s="81">
        <v>4.5</v>
      </c>
      <c r="L44" s="81">
        <v>5.2</v>
      </c>
      <c r="M44" s="81">
        <v>5.9</v>
      </c>
      <c r="N44" s="81">
        <v>6.4</v>
      </c>
      <c r="O44" s="81">
        <v>6.6</v>
      </c>
      <c r="P44" s="81">
        <v>7.3</v>
      </c>
      <c r="Q44" s="82">
        <v>8.6</v>
      </c>
    </row>
    <row r="45" ht="15.75" customHeight="1">
      <c r="B45" s="98">
        <v>6.0</v>
      </c>
      <c r="C45" s="90">
        <f>C43+50</f>
        <v>250</v>
      </c>
      <c r="D45" s="90">
        <v>116.0</v>
      </c>
      <c r="E45" s="100" t="s">
        <v>66</v>
      </c>
      <c r="F45" s="101">
        <v>8.4</v>
      </c>
      <c r="G45" s="101">
        <v>9.2</v>
      </c>
      <c r="H45" s="101">
        <v>11.9</v>
      </c>
      <c r="I45" s="101">
        <v>15.8</v>
      </c>
      <c r="J45" s="101">
        <v>18.2</v>
      </c>
      <c r="K45" s="101">
        <v>21.5</v>
      </c>
      <c r="L45" s="101">
        <v>24.7</v>
      </c>
      <c r="M45" s="101">
        <v>27.8</v>
      </c>
      <c r="N45" s="101">
        <v>30.7</v>
      </c>
      <c r="O45" s="101">
        <v>31.1</v>
      </c>
      <c r="P45" s="101">
        <v>34.3</v>
      </c>
      <c r="Q45" s="102">
        <v>41.2</v>
      </c>
    </row>
    <row r="46" ht="15.75" customHeight="1">
      <c r="B46" s="67"/>
      <c r="C46" s="74"/>
      <c r="D46" s="74"/>
      <c r="E46" s="103" t="s">
        <v>67</v>
      </c>
      <c r="F46" s="81">
        <v>2.2</v>
      </c>
      <c r="G46" s="81">
        <v>2.3</v>
      </c>
      <c r="H46" s="81">
        <v>3.0</v>
      </c>
      <c r="I46" s="81">
        <v>3.8</v>
      </c>
      <c r="J46" s="81">
        <v>4.6</v>
      </c>
      <c r="K46" s="81">
        <v>5.4</v>
      </c>
      <c r="L46" s="81">
        <v>6.3</v>
      </c>
      <c r="M46" s="81">
        <v>7.1</v>
      </c>
      <c r="N46" s="81">
        <v>7.7</v>
      </c>
      <c r="O46" s="81">
        <v>7.9</v>
      </c>
      <c r="P46" s="81">
        <v>8.7</v>
      </c>
      <c r="Q46" s="82">
        <v>10.4</v>
      </c>
    </row>
    <row r="47" ht="15.75" customHeight="1">
      <c r="B47" s="89">
        <v>7.0</v>
      </c>
      <c r="C47" s="90">
        <f>C45+50</f>
        <v>300</v>
      </c>
      <c r="D47" s="90" t="s">
        <v>143</v>
      </c>
      <c r="E47" s="91" t="s">
        <v>66</v>
      </c>
      <c r="F47" s="92">
        <v>9.5</v>
      </c>
      <c r="G47" s="92">
        <v>10.4</v>
      </c>
      <c r="H47" s="92">
        <v>13.6</v>
      </c>
      <c r="I47" s="92">
        <v>18.0</v>
      </c>
      <c r="J47" s="92">
        <v>20.9</v>
      </c>
      <c r="K47" s="92">
        <v>24.8</v>
      </c>
      <c r="L47" s="92">
        <v>28.5</v>
      </c>
      <c r="M47" s="92">
        <v>32.1</v>
      </c>
      <c r="N47" s="92">
        <v>35.5</v>
      </c>
      <c r="O47" s="92">
        <v>36.0</v>
      </c>
      <c r="P47" s="92">
        <v>39.7</v>
      </c>
      <c r="Q47" s="93">
        <v>47.7</v>
      </c>
    </row>
    <row r="48" ht="15.75" customHeight="1">
      <c r="B48" s="73"/>
      <c r="C48" s="74"/>
      <c r="D48" s="74"/>
      <c r="E48" s="94" t="s">
        <v>67</v>
      </c>
      <c r="F48" s="81">
        <v>2.5</v>
      </c>
      <c r="G48" s="81">
        <v>2.7</v>
      </c>
      <c r="H48" s="81">
        <v>3.5</v>
      </c>
      <c r="I48" s="81">
        <v>4.4</v>
      </c>
      <c r="J48" s="81">
        <v>5.4</v>
      </c>
      <c r="K48" s="81">
        <v>6.3</v>
      </c>
      <c r="L48" s="81">
        <v>7.3</v>
      </c>
      <c r="M48" s="81">
        <v>8.3</v>
      </c>
      <c r="N48" s="81">
        <v>9.0</v>
      </c>
      <c r="O48" s="81">
        <v>9.2</v>
      </c>
      <c r="P48" s="81">
        <v>10.2</v>
      </c>
      <c r="Q48" s="82">
        <v>12.1</v>
      </c>
    </row>
    <row r="49" ht="15.75" customHeight="1">
      <c r="B49" s="98">
        <v>8.0</v>
      </c>
      <c r="C49" s="90">
        <f>C47+50</f>
        <v>350</v>
      </c>
      <c r="D49" s="90">
        <v>166.0</v>
      </c>
      <c r="E49" s="100" t="s">
        <v>66</v>
      </c>
      <c r="F49" s="101">
        <v>10.6</v>
      </c>
      <c r="G49" s="101">
        <v>11.6</v>
      </c>
      <c r="H49" s="101">
        <v>15.3</v>
      </c>
      <c r="I49" s="101">
        <v>20.2</v>
      </c>
      <c r="J49" s="101">
        <v>23.6</v>
      </c>
      <c r="K49" s="101">
        <v>28.1</v>
      </c>
      <c r="L49" s="101">
        <v>32.3</v>
      </c>
      <c r="M49" s="101">
        <v>36.4</v>
      </c>
      <c r="N49" s="101">
        <v>40.3</v>
      </c>
      <c r="O49" s="101">
        <v>40.9</v>
      </c>
      <c r="P49" s="101">
        <v>45.1</v>
      </c>
      <c r="Q49" s="102">
        <v>54.2</v>
      </c>
    </row>
    <row r="50" ht="15.75" customHeight="1">
      <c r="B50" s="67"/>
      <c r="C50" s="74"/>
      <c r="D50" s="74"/>
      <c r="E50" s="103" t="s">
        <v>67</v>
      </c>
      <c r="F50" s="81">
        <v>2.9</v>
      </c>
      <c r="G50" s="81">
        <v>3.1</v>
      </c>
      <c r="H50" s="81">
        <v>4.0</v>
      </c>
      <c r="I50" s="81">
        <v>5.1</v>
      </c>
      <c r="J50" s="81">
        <v>6.2</v>
      </c>
      <c r="K50" s="81">
        <v>7.3</v>
      </c>
      <c r="L50" s="81">
        <v>8.4</v>
      </c>
      <c r="M50" s="81">
        <v>9.4</v>
      </c>
      <c r="N50" s="81">
        <v>10.3</v>
      </c>
      <c r="O50" s="81">
        <v>10.5</v>
      </c>
      <c r="P50" s="81">
        <v>11.6</v>
      </c>
      <c r="Q50" s="82">
        <v>13.8</v>
      </c>
    </row>
    <row r="51" ht="15.75" customHeight="1">
      <c r="B51" s="89">
        <v>9.0</v>
      </c>
      <c r="C51" s="90">
        <f>C49+50</f>
        <v>400</v>
      </c>
      <c r="D51" s="90" t="s">
        <v>144</v>
      </c>
      <c r="E51" s="91" t="s">
        <v>66</v>
      </c>
      <c r="F51" s="92">
        <v>11.7</v>
      </c>
      <c r="G51" s="92">
        <v>12.8</v>
      </c>
      <c r="H51" s="92">
        <v>17.0</v>
      </c>
      <c r="I51" s="92">
        <v>22.4</v>
      </c>
      <c r="J51" s="92">
        <v>26.3</v>
      </c>
      <c r="K51" s="92">
        <v>31.4</v>
      </c>
      <c r="L51" s="92">
        <v>36.1</v>
      </c>
      <c r="M51" s="92">
        <v>40.7</v>
      </c>
      <c r="N51" s="92">
        <v>45.1</v>
      </c>
      <c r="O51" s="92">
        <v>45.8</v>
      </c>
      <c r="P51" s="92">
        <v>50.5</v>
      </c>
      <c r="Q51" s="93">
        <v>60.7</v>
      </c>
    </row>
    <row r="52" ht="15.75" customHeight="1">
      <c r="B52" s="73"/>
      <c r="C52" s="74"/>
      <c r="D52" s="74"/>
      <c r="E52" s="94" t="s">
        <v>67</v>
      </c>
      <c r="F52" s="81">
        <v>3.2</v>
      </c>
      <c r="G52" s="81">
        <v>3.5</v>
      </c>
      <c r="H52" s="81">
        <v>4.5</v>
      </c>
      <c r="I52" s="81">
        <v>5.7</v>
      </c>
      <c r="J52" s="81">
        <v>6.9</v>
      </c>
      <c r="K52" s="81">
        <v>8.2</v>
      </c>
      <c r="L52" s="81">
        <v>9.4</v>
      </c>
      <c r="M52" s="81">
        <v>10.6</v>
      </c>
      <c r="N52" s="81">
        <v>11.6</v>
      </c>
      <c r="O52" s="81">
        <v>11.9</v>
      </c>
      <c r="P52" s="81">
        <v>13.1</v>
      </c>
      <c r="Q52" s="82">
        <v>15.6</v>
      </c>
    </row>
    <row r="53" ht="15.75" customHeight="1">
      <c r="B53" s="132">
        <v>10.0</v>
      </c>
      <c r="C53" s="90">
        <f>C51+50</f>
        <v>450</v>
      </c>
      <c r="D53" s="90">
        <v>216.0</v>
      </c>
      <c r="E53" s="91" t="s">
        <v>66</v>
      </c>
      <c r="F53" s="92">
        <v>12.8</v>
      </c>
      <c r="G53" s="92">
        <v>14.0</v>
      </c>
      <c r="H53" s="92">
        <v>18.7</v>
      </c>
      <c r="I53" s="92">
        <v>24.6</v>
      </c>
      <c r="J53" s="92">
        <v>29.0</v>
      </c>
      <c r="K53" s="92">
        <v>33.1</v>
      </c>
      <c r="L53" s="92">
        <v>39.9</v>
      </c>
      <c r="M53" s="92">
        <v>45.0</v>
      </c>
      <c r="N53" s="92">
        <v>49.9</v>
      </c>
      <c r="O53" s="92">
        <v>50.7</v>
      </c>
      <c r="P53" s="92">
        <v>55.9</v>
      </c>
      <c r="Q53" s="93">
        <v>67.2</v>
      </c>
    </row>
    <row r="54" ht="15.75" customHeight="1">
      <c r="B54" s="133"/>
      <c r="C54" s="74"/>
      <c r="D54" s="74"/>
      <c r="E54" s="94" t="s">
        <v>67</v>
      </c>
      <c r="F54" s="81">
        <v>3.6</v>
      </c>
      <c r="G54" s="81">
        <v>3.9</v>
      </c>
      <c r="H54" s="81">
        <v>5.0</v>
      </c>
      <c r="I54" s="81">
        <v>6.4</v>
      </c>
      <c r="J54" s="81">
        <v>7.7</v>
      </c>
      <c r="K54" s="81">
        <v>9.1</v>
      </c>
      <c r="L54" s="81">
        <v>10.5</v>
      </c>
      <c r="M54" s="81">
        <v>11.8</v>
      </c>
      <c r="N54" s="81">
        <v>12.9</v>
      </c>
      <c r="O54" s="81">
        <v>13.2</v>
      </c>
      <c r="P54" s="81">
        <v>14.6</v>
      </c>
      <c r="Q54" s="82">
        <v>17.3</v>
      </c>
    </row>
    <row r="55" ht="15.75" customHeight="1">
      <c r="B55" s="89">
        <v>11.0</v>
      </c>
      <c r="C55" s="90">
        <f>C53+50</f>
        <v>500</v>
      </c>
      <c r="D55" s="90" t="s">
        <v>145</v>
      </c>
      <c r="E55" s="91" t="s">
        <v>66</v>
      </c>
      <c r="F55" s="81">
        <v>13.9</v>
      </c>
      <c r="G55" s="81">
        <v>15.2</v>
      </c>
      <c r="H55" s="81">
        <v>20.4</v>
      </c>
      <c r="I55" s="81">
        <v>26.8</v>
      </c>
      <c r="J55" s="81">
        <v>31.7</v>
      </c>
      <c r="K55" s="81">
        <v>38.0</v>
      </c>
      <c r="L55" s="81">
        <v>43.7</v>
      </c>
      <c r="M55" s="81">
        <v>49.3</v>
      </c>
      <c r="N55" s="81">
        <v>54.7</v>
      </c>
      <c r="O55" s="81">
        <v>55.6</v>
      </c>
      <c r="P55" s="81">
        <v>61.3</v>
      </c>
      <c r="Q55" s="82">
        <v>73.7</v>
      </c>
    </row>
    <row r="56" ht="15.75" customHeight="1">
      <c r="B56" s="73"/>
      <c r="C56" s="74"/>
      <c r="D56" s="74"/>
      <c r="E56" s="94" t="s">
        <v>67</v>
      </c>
      <c r="F56" s="81">
        <v>4.0</v>
      </c>
      <c r="G56" s="81">
        <v>4.3</v>
      </c>
      <c r="H56" s="81">
        <v>5.5</v>
      </c>
      <c r="I56" s="81">
        <v>7.0</v>
      </c>
      <c r="J56" s="81">
        <v>8.5</v>
      </c>
      <c r="K56" s="81">
        <v>10.0</v>
      </c>
      <c r="L56" s="81">
        <v>11.5</v>
      </c>
      <c r="M56" s="81">
        <v>13.0</v>
      </c>
      <c r="N56" s="81">
        <v>14.2</v>
      </c>
      <c r="O56" s="81">
        <v>14.5</v>
      </c>
      <c r="P56" s="81">
        <v>16.0</v>
      </c>
      <c r="Q56" s="82">
        <v>19.0</v>
      </c>
    </row>
    <row r="57" ht="15.75" customHeight="1">
      <c r="B57" s="134">
        <v>12.0</v>
      </c>
      <c r="C57" s="90">
        <f>C55+50</f>
        <v>550</v>
      </c>
      <c r="D57" s="90">
        <v>266.0</v>
      </c>
      <c r="E57" s="91" t="s">
        <v>66</v>
      </c>
      <c r="F57" s="92">
        <v>15.0</v>
      </c>
      <c r="G57" s="92">
        <v>16.5</v>
      </c>
      <c r="H57" s="92">
        <v>22.1</v>
      </c>
      <c r="I57" s="92">
        <v>29.0</v>
      </c>
      <c r="J57" s="92">
        <v>34.4</v>
      </c>
      <c r="K57" s="92">
        <v>41.3</v>
      </c>
      <c r="L57" s="92">
        <v>47.5</v>
      </c>
      <c r="M57" s="92">
        <v>53.6</v>
      </c>
      <c r="N57" s="92">
        <v>59.5</v>
      </c>
      <c r="O57" s="92">
        <v>60.5</v>
      </c>
      <c r="P57" s="92">
        <v>66.7</v>
      </c>
      <c r="Q57" s="93">
        <v>80.2</v>
      </c>
    </row>
    <row r="58" ht="15.75" customHeight="1">
      <c r="B58" s="135"/>
      <c r="C58" s="74"/>
      <c r="D58" s="74"/>
      <c r="E58" s="94" t="s">
        <v>67</v>
      </c>
      <c r="F58" s="81">
        <v>4.3</v>
      </c>
      <c r="G58" s="81">
        <v>4.7</v>
      </c>
      <c r="H58" s="81">
        <v>6.0</v>
      </c>
      <c r="I58" s="81">
        <v>7.6</v>
      </c>
      <c r="J58" s="81">
        <v>9.3</v>
      </c>
      <c r="K58" s="81">
        <v>10.9</v>
      </c>
      <c r="L58" s="81">
        <v>12.6</v>
      </c>
      <c r="M58" s="81">
        <v>14.2</v>
      </c>
      <c r="N58" s="81">
        <v>15.5</v>
      </c>
      <c r="O58" s="81">
        <v>15.8</v>
      </c>
      <c r="P58" s="81">
        <v>17.5</v>
      </c>
      <c r="Q58" s="82">
        <v>20.8</v>
      </c>
    </row>
    <row r="59" ht="15.75" customHeight="1">
      <c r="B59" s="132">
        <v>13.0</v>
      </c>
      <c r="C59" s="90">
        <f>C57+50</f>
        <v>600</v>
      </c>
      <c r="D59" s="90" t="s">
        <v>146</v>
      </c>
      <c r="E59" s="91" t="s">
        <v>66</v>
      </c>
      <c r="F59" s="92">
        <v>16.1</v>
      </c>
      <c r="G59" s="92">
        <v>17.6</v>
      </c>
      <c r="H59" s="92">
        <v>23.8</v>
      </c>
      <c r="I59" s="92">
        <v>31.2</v>
      </c>
      <c r="J59" s="92">
        <v>37.1</v>
      </c>
      <c r="K59" s="92">
        <v>44.6</v>
      </c>
      <c r="L59" s="92">
        <v>51.3</v>
      </c>
      <c r="M59" s="92">
        <v>57.9</v>
      </c>
      <c r="N59" s="92">
        <v>64.3</v>
      </c>
      <c r="O59" s="92">
        <v>65.4</v>
      </c>
      <c r="P59" s="92">
        <v>72.1</v>
      </c>
      <c r="Q59" s="93">
        <v>86.7</v>
      </c>
    </row>
    <row r="60" ht="15.75" customHeight="1">
      <c r="B60" s="133"/>
      <c r="C60" s="74"/>
      <c r="D60" s="74"/>
      <c r="E60" s="94" t="s">
        <v>67</v>
      </c>
      <c r="F60" s="81">
        <v>4.7</v>
      </c>
      <c r="G60" s="81">
        <v>5.1</v>
      </c>
      <c r="H60" s="81">
        <v>6.5</v>
      </c>
      <c r="I60" s="81">
        <v>8.3</v>
      </c>
      <c r="J60" s="81">
        <v>10.0</v>
      </c>
      <c r="K60" s="81">
        <v>11.8</v>
      </c>
      <c r="L60" s="81">
        <v>13.6</v>
      </c>
      <c r="M60" s="81">
        <v>15.4</v>
      </c>
      <c r="N60" s="81">
        <v>16.8</v>
      </c>
      <c r="O60" s="81">
        <v>17.2</v>
      </c>
      <c r="P60" s="81">
        <v>18.9</v>
      </c>
      <c r="Q60" s="82">
        <v>22.5</v>
      </c>
    </row>
    <row r="61" ht="15.75" customHeight="1">
      <c r="B61" s="132">
        <v>14.0</v>
      </c>
      <c r="C61" s="90">
        <f>C59+50</f>
        <v>650</v>
      </c>
      <c r="D61" s="90">
        <v>316.0</v>
      </c>
      <c r="E61" s="91" t="s">
        <v>66</v>
      </c>
      <c r="F61" s="92">
        <v>17.2</v>
      </c>
      <c r="G61" s="92">
        <v>18.8</v>
      </c>
      <c r="H61" s="92">
        <v>25.5</v>
      </c>
      <c r="I61" s="92">
        <v>33.4</v>
      </c>
      <c r="J61" s="92">
        <v>39.8</v>
      </c>
      <c r="K61" s="92">
        <v>47.9</v>
      </c>
      <c r="L61" s="92">
        <v>55.1</v>
      </c>
      <c r="M61" s="92">
        <v>62.2</v>
      </c>
      <c r="N61" s="92">
        <v>69.1</v>
      </c>
      <c r="O61" s="92">
        <v>70.3</v>
      </c>
      <c r="P61" s="92">
        <v>77.5</v>
      </c>
      <c r="Q61" s="93">
        <v>93.2</v>
      </c>
    </row>
    <row r="62" ht="15.75" customHeight="1">
      <c r="B62" s="133"/>
      <c r="C62" s="74"/>
      <c r="D62" s="74"/>
      <c r="E62" s="94" t="s">
        <v>67</v>
      </c>
      <c r="F62" s="96">
        <v>5.1</v>
      </c>
      <c r="G62" s="96">
        <v>5.5</v>
      </c>
      <c r="H62" s="96">
        <v>7.0</v>
      </c>
      <c r="I62" s="96">
        <v>8.9</v>
      </c>
      <c r="J62" s="96">
        <v>10.8</v>
      </c>
      <c r="K62" s="96">
        <v>12.7</v>
      </c>
      <c r="L62" s="96">
        <v>14.7</v>
      </c>
      <c r="M62" s="96">
        <v>16.6</v>
      </c>
      <c r="N62" s="96">
        <v>18.1</v>
      </c>
      <c r="O62" s="96">
        <v>18.5</v>
      </c>
      <c r="P62" s="96">
        <v>20.4</v>
      </c>
      <c r="Q62" s="97">
        <v>24.2</v>
      </c>
    </row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3">
    <mergeCell ref="B1:E1"/>
    <mergeCell ref="M2:N2"/>
    <mergeCell ref="O2:T2"/>
    <mergeCell ref="J3:K3"/>
    <mergeCell ref="L3:P3"/>
    <mergeCell ref="B5:E5"/>
    <mergeCell ref="M5:Q5"/>
    <mergeCell ref="D6:E6"/>
    <mergeCell ref="B7:B8"/>
    <mergeCell ref="C7:C8"/>
    <mergeCell ref="D7:E7"/>
    <mergeCell ref="D8:E8"/>
    <mergeCell ref="B9:B10"/>
    <mergeCell ref="C9:C10"/>
    <mergeCell ref="D9:E9"/>
    <mergeCell ref="D10:E10"/>
    <mergeCell ref="D11:E11"/>
    <mergeCell ref="D12:E12"/>
    <mergeCell ref="D13:E13"/>
    <mergeCell ref="D14:E14"/>
    <mergeCell ref="D15:E15"/>
    <mergeCell ref="B17:B18"/>
    <mergeCell ref="B19:B20"/>
    <mergeCell ref="B21:B22"/>
    <mergeCell ref="B23:B24"/>
    <mergeCell ref="B25:B26"/>
    <mergeCell ref="B27:B28"/>
    <mergeCell ref="B29:B30"/>
    <mergeCell ref="B31:B32"/>
    <mergeCell ref="B11:B12"/>
    <mergeCell ref="C11:C12"/>
    <mergeCell ref="B13:B14"/>
    <mergeCell ref="C13:C14"/>
    <mergeCell ref="B15:B16"/>
    <mergeCell ref="C15:C16"/>
    <mergeCell ref="C17:C18"/>
    <mergeCell ref="D16:E16"/>
    <mergeCell ref="D17:E17"/>
    <mergeCell ref="D18:E18"/>
    <mergeCell ref="D19:E19"/>
    <mergeCell ref="D20:E20"/>
    <mergeCell ref="D21:E21"/>
    <mergeCell ref="D22:E22"/>
    <mergeCell ref="D32:E32"/>
    <mergeCell ref="F35:Q35"/>
    <mergeCell ref="E36:Q36"/>
    <mergeCell ref="C19:C20"/>
    <mergeCell ref="C21:C22"/>
    <mergeCell ref="C23:C24"/>
    <mergeCell ref="C25:C26"/>
    <mergeCell ref="C27:C28"/>
    <mergeCell ref="C29:C30"/>
    <mergeCell ref="C31:C32"/>
    <mergeCell ref="C55:C56"/>
    <mergeCell ref="D55:D56"/>
    <mergeCell ref="B51:B52"/>
    <mergeCell ref="C51:C52"/>
    <mergeCell ref="D51:D52"/>
    <mergeCell ref="B53:B54"/>
    <mergeCell ref="C53:C54"/>
    <mergeCell ref="D53:D54"/>
    <mergeCell ref="B55:B56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B34:E34"/>
    <mergeCell ref="B35:E35"/>
    <mergeCell ref="B37:B38"/>
    <mergeCell ref="C37:C38"/>
    <mergeCell ref="D37:D38"/>
    <mergeCell ref="C43:C44"/>
    <mergeCell ref="D43:D44"/>
    <mergeCell ref="B39:B40"/>
    <mergeCell ref="C39:C40"/>
    <mergeCell ref="D39:D40"/>
    <mergeCell ref="B41:B42"/>
    <mergeCell ref="C41:C42"/>
    <mergeCell ref="D41:D42"/>
    <mergeCell ref="B43:B44"/>
    <mergeCell ref="C49:C50"/>
    <mergeCell ref="D49:D50"/>
    <mergeCell ref="B45:B46"/>
    <mergeCell ref="C45:C46"/>
    <mergeCell ref="D45:D46"/>
    <mergeCell ref="B47:B48"/>
    <mergeCell ref="C47:C48"/>
    <mergeCell ref="D47:D48"/>
    <mergeCell ref="B49:B50"/>
    <mergeCell ref="C61:C62"/>
    <mergeCell ref="D61:D62"/>
    <mergeCell ref="B57:B58"/>
    <mergeCell ref="C57:C58"/>
    <mergeCell ref="D57:D58"/>
    <mergeCell ref="B59:B60"/>
    <mergeCell ref="C59:C60"/>
    <mergeCell ref="D59:D60"/>
    <mergeCell ref="B61:B62"/>
  </mergeCells>
  <dataValidations>
    <dataValidation type="list" allowBlank="1" showErrorMessage="1" sqref="M5">
      <formula1>$AD$4:$AD$6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8.71"/>
    <col customWidth="1" min="2" max="2" width="7.14"/>
    <col customWidth="1" min="3" max="3" width="12.14"/>
    <col customWidth="1" min="4" max="4" width="21.0"/>
    <col customWidth="1" min="5" max="5" width="8.86"/>
    <col customWidth="1" min="6" max="16" width="8.29"/>
    <col customWidth="1" min="17" max="40" width="8.71"/>
  </cols>
  <sheetData>
    <row r="1" ht="60.0" customHeight="1">
      <c r="B1" s="35"/>
      <c r="I1" s="36" t="s">
        <v>47</v>
      </c>
    </row>
    <row r="2" ht="15.0" customHeight="1">
      <c r="B2" s="34" t="s">
        <v>147</v>
      </c>
      <c r="C2" s="7"/>
      <c r="D2" s="7"/>
      <c r="E2" s="7"/>
      <c r="L2" s="234" t="s">
        <v>148</v>
      </c>
    </row>
    <row r="3" ht="15.0" customHeight="1">
      <c r="B3" s="41" t="s">
        <v>49</v>
      </c>
      <c r="C3" s="7"/>
      <c r="D3" s="7"/>
      <c r="E3" s="7"/>
    </row>
    <row r="4" ht="15.0" customHeight="1">
      <c r="B4" s="41"/>
      <c r="C4" s="41"/>
      <c r="D4" s="42"/>
      <c r="E4" s="42"/>
      <c r="F4" s="7"/>
      <c r="G4" s="7"/>
      <c r="H4" s="7"/>
      <c r="I4" s="45"/>
      <c r="J4" s="39"/>
      <c r="K4" s="39"/>
      <c r="L4" s="39"/>
      <c r="M4" s="39"/>
      <c r="N4" s="235"/>
      <c r="O4" s="45"/>
      <c r="P4" s="45"/>
      <c r="AD4" s="46" t="s">
        <v>52</v>
      </c>
      <c r="AE4" s="46"/>
      <c r="AF4" s="46"/>
      <c r="AG4" s="46"/>
      <c r="AH4" s="46"/>
      <c r="AI4" s="46"/>
      <c r="AJ4" s="46"/>
      <c r="AK4" s="46"/>
      <c r="AL4" s="46"/>
      <c r="AM4" s="46"/>
      <c r="AN4" s="46"/>
    </row>
    <row r="5" ht="28.5" customHeight="1">
      <c r="B5" s="111" t="s">
        <v>149</v>
      </c>
      <c r="C5" s="27"/>
      <c r="D5" s="48"/>
      <c r="E5" s="112"/>
      <c r="F5" s="113"/>
      <c r="G5" s="50"/>
      <c r="H5" s="51"/>
      <c r="I5" s="51" t="s">
        <v>54</v>
      </c>
      <c r="J5" s="114">
        <v>0.0</v>
      </c>
      <c r="K5" s="49" t="s">
        <v>52</v>
      </c>
      <c r="L5" s="27"/>
      <c r="M5" s="27"/>
      <c r="N5" s="27"/>
      <c r="O5" s="27"/>
      <c r="P5" s="116"/>
      <c r="AC5" s="46"/>
      <c r="AD5" s="117" t="s">
        <v>55</v>
      </c>
      <c r="AE5" s="46"/>
      <c r="AF5" s="46"/>
      <c r="AG5" s="46"/>
      <c r="AH5" s="46"/>
      <c r="AI5" s="46"/>
      <c r="AJ5" s="46"/>
      <c r="AK5" s="46"/>
      <c r="AL5" s="46"/>
      <c r="AM5" s="46"/>
      <c r="AN5" s="46"/>
    </row>
    <row r="6" ht="26.25" customHeight="1">
      <c r="B6" s="54" t="s">
        <v>7</v>
      </c>
      <c r="C6" s="55" t="s">
        <v>57</v>
      </c>
      <c r="D6" s="118" t="s">
        <v>56</v>
      </c>
      <c r="E6" s="58">
        <v>500.0</v>
      </c>
      <c r="F6" s="58">
        <v>550.0</v>
      </c>
      <c r="G6" s="58">
        <v>750.0</v>
      </c>
      <c r="H6" s="58">
        <v>1000.0</v>
      </c>
      <c r="I6" s="58">
        <v>1250.0</v>
      </c>
      <c r="J6" s="58">
        <v>1500.0</v>
      </c>
      <c r="K6" s="58">
        <v>1750.0</v>
      </c>
      <c r="L6" s="58">
        <v>2000.0</v>
      </c>
      <c r="M6" s="58">
        <v>2200.0</v>
      </c>
      <c r="N6" s="58">
        <v>2250.0</v>
      </c>
      <c r="O6" s="58">
        <v>2500.0</v>
      </c>
      <c r="P6" s="59">
        <v>3000.0</v>
      </c>
      <c r="Q6" s="119"/>
      <c r="R6" s="119"/>
      <c r="AC6" s="46"/>
      <c r="AD6" s="46" t="s">
        <v>58</v>
      </c>
      <c r="AE6" s="46"/>
      <c r="AF6" s="46"/>
      <c r="AG6" s="46"/>
      <c r="AH6" s="46"/>
      <c r="AI6" s="46"/>
      <c r="AJ6" s="46"/>
      <c r="AK6" s="46"/>
      <c r="AL6" s="46"/>
      <c r="AM6" s="46"/>
      <c r="AN6" s="46"/>
    </row>
    <row r="7">
      <c r="B7" s="89">
        <v>2.0</v>
      </c>
      <c r="C7" s="61">
        <v>82.0</v>
      </c>
      <c r="D7" s="120" t="s">
        <v>59</v>
      </c>
      <c r="E7" s="64">
        <f t="shared" ref="E7:P7" si="1">ROUND(AC7-(AC7*$J$5),0)</f>
        <v>8850</v>
      </c>
      <c r="F7" s="64">
        <f t="shared" si="1"/>
        <v>9520</v>
      </c>
      <c r="G7" s="64">
        <f t="shared" si="1"/>
        <v>10451</v>
      </c>
      <c r="H7" s="64">
        <f t="shared" si="1"/>
        <v>11062</v>
      </c>
      <c r="I7" s="64">
        <f t="shared" si="1"/>
        <v>12110</v>
      </c>
      <c r="J7" s="64">
        <f t="shared" si="1"/>
        <v>12427</v>
      </c>
      <c r="K7" s="64">
        <f t="shared" si="1"/>
        <v>13181</v>
      </c>
      <c r="L7" s="64">
        <f t="shared" si="1"/>
        <v>14265</v>
      </c>
      <c r="M7" s="64">
        <f t="shared" si="1"/>
        <v>16956</v>
      </c>
      <c r="N7" s="64">
        <f t="shared" si="1"/>
        <v>17293</v>
      </c>
      <c r="O7" s="64">
        <f t="shared" si="1"/>
        <v>21077</v>
      </c>
      <c r="P7" s="65">
        <f t="shared" si="1"/>
        <v>24861</v>
      </c>
      <c r="AC7" s="46">
        <v>8850.31819155</v>
      </c>
      <c r="AD7" s="46">
        <v>9520.358166</v>
      </c>
      <c r="AE7" s="46">
        <v>10451.252245500002</v>
      </c>
      <c r="AF7" s="46">
        <v>11062.087809299997</v>
      </c>
      <c r="AG7" s="46">
        <v>12110.258694600003</v>
      </c>
      <c r="AH7" s="46">
        <v>12427.1475669</v>
      </c>
      <c r="AI7" s="46">
        <v>13181.3717607</v>
      </c>
      <c r="AJ7" s="46">
        <v>14265.389803500002</v>
      </c>
      <c r="AK7" s="46">
        <v>16956.3164265</v>
      </c>
      <c r="AL7" s="46">
        <v>17292.682254375002</v>
      </c>
      <c r="AM7" s="46">
        <v>21076.797817968752</v>
      </c>
      <c r="AN7" s="46">
        <v>24860.9133815625</v>
      </c>
    </row>
    <row r="8" ht="18.75" customHeight="1">
      <c r="B8" s="67"/>
      <c r="C8" s="68"/>
      <c r="D8" s="122" t="str">
        <f>RIGHT($K$5,21)</f>
        <v>ΔТ=70⁰С (95/85/20) Вт</v>
      </c>
      <c r="E8" s="123">
        <f t="shared" ref="E8:P8" si="2">ROUND(IF($D8="ΔТ=70⁰С (95/85/20) Вт",AC8,(IF($D8="ΔТ=60⁰С (90/70/20) Вт",AC8*0.818,AC8*0.646))),0)</f>
        <v>89</v>
      </c>
      <c r="F8" s="123">
        <f t="shared" si="2"/>
        <v>97</v>
      </c>
      <c r="G8" s="123">
        <f t="shared" si="2"/>
        <v>133</v>
      </c>
      <c r="H8" s="123">
        <f t="shared" si="2"/>
        <v>177</v>
      </c>
      <c r="I8" s="123">
        <f t="shared" si="2"/>
        <v>221</v>
      </c>
      <c r="J8" s="123">
        <f t="shared" si="2"/>
        <v>266</v>
      </c>
      <c r="K8" s="123">
        <f t="shared" si="2"/>
        <v>310</v>
      </c>
      <c r="L8" s="123">
        <f t="shared" si="2"/>
        <v>354</v>
      </c>
      <c r="M8" s="123">
        <f t="shared" si="2"/>
        <v>390</v>
      </c>
      <c r="N8" s="123">
        <f t="shared" si="2"/>
        <v>399</v>
      </c>
      <c r="O8" s="123">
        <f t="shared" si="2"/>
        <v>443</v>
      </c>
      <c r="P8" s="124">
        <f t="shared" si="2"/>
        <v>533</v>
      </c>
      <c r="AC8" s="46">
        <v>88.56</v>
      </c>
      <c r="AD8" s="46">
        <v>97.17</v>
      </c>
      <c r="AE8" s="46">
        <v>132.84</v>
      </c>
      <c r="AF8" s="46">
        <v>177.12</v>
      </c>
      <c r="AG8" s="46">
        <v>221.4</v>
      </c>
      <c r="AH8" s="46">
        <v>265.68</v>
      </c>
      <c r="AI8" s="46">
        <v>309.96</v>
      </c>
      <c r="AJ8" s="46">
        <v>354.24</v>
      </c>
      <c r="AK8" s="46">
        <v>389.90999999999997</v>
      </c>
      <c r="AL8" s="46">
        <v>398.52000000000004</v>
      </c>
      <c r="AM8" s="46">
        <v>442.8</v>
      </c>
      <c r="AN8" s="46">
        <v>532.59</v>
      </c>
    </row>
    <row r="9">
      <c r="B9" s="89">
        <v>3.0</v>
      </c>
      <c r="C9" s="61">
        <f>C7+50</f>
        <v>132</v>
      </c>
      <c r="D9" s="120" t="s">
        <v>59</v>
      </c>
      <c r="E9" s="64">
        <f t="shared" ref="E9:P9" si="3">ROUND(AC9-(AC9*$J$5),0)</f>
        <v>10418</v>
      </c>
      <c r="F9" s="64">
        <f t="shared" si="3"/>
        <v>11243</v>
      </c>
      <c r="G9" s="64">
        <f t="shared" si="3"/>
        <v>12589</v>
      </c>
      <c r="H9" s="64">
        <f t="shared" si="3"/>
        <v>13507</v>
      </c>
      <c r="I9" s="64">
        <f t="shared" si="3"/>
        <v>15079</v>
      </c>
      <c r="J9" s="64">
        <f t="shared" si="3"/>
        <v>15559</v>
      </c>
      <c r="K9" s="64">
        <f t="shared" si="3"/>
        <v>16691</v>
      </c>
      <c r="L9" s="64">
        <f t="shared" si="3"/>
        <v>18314</v>
      </c>
      <c r="M9" s="64">
        <f t="shared" si="3"/>
        <v>21905</v>
      </c>
      <c r="N9" s="64">
        <f t="shared" si="3"/>
        <v>22354</v>
      </c>
      <c r="O9" s="64">
        <f t="shared" si="3"/>
        <v>27403</v>
      </c>
      <c r="P9" s="65">
        <f t="shared" si="3"/>
        <v>32453</v>
      </c>
      <c r="AC9" s="46">
        <v>10417.639686596998</v>
      </c>
      <c r="AD9" s="46">
        <v>11242.531079999999</v>
      </c>
      <c r="AE9" s="46">
        <v>12588.675613272</v>
      </c>
      <c r="AF9" s="46">
        <v>13506.611134005001</v>
      </c>
      <c r="AG9" s="46">
        <v>15079.087072962</v>
      </c>
      <c r="AH9" s="46">
        <v>15558.509221397995</v>
      </c>
      <c r="AI9" s="46">
        <v>16691.036392404</v>
      </c>
      <c r="AJ9" s="46">
        <v>18314.468877077998</v>
      </c>
      <c r="AK9" s="46">
        <v>21905.19084976199</v>
      </c>
      <c r="AL9" s="46">
        <v>22354.031096347495</v>
      </c>
      <c r="AM9" s="46">
        <v>27403.48387043437</v>
      </c>
      <c r="AN9" s="46">
        <v>32452.936644521244</v>
      </c>
    </row>
    <row r="10">
      <c r="B10" s="73"/>
      <c r="C10" s="74"/>
      <c r="D10" s="122" t="str">
        <f>RIGHT($K$5,21)</f>
        <v>ΔТ=70⁰С (95/85/20) Вт</v>
      </c>
      <c r="E10" s="123">
        <f t="shared" ref="E10:P10" si="4">ROUND(IF($D10="ΔТ=70⁰С (95/85/20) Вт",AC10,(IF($D10="ΔТ=60⁰С (90/70/20) Вт",AC10*0.818,AC10*0.646))),0)</f>
        <v>144</v>
      </c>
      <c r="F10" s="123">
        <f t="shared" si="4"/>
        <v>157</v>
      </c>
      <c r="G10" s="123">
        <f t="shared" si="4"/>
        <v>215</v>
      </c>
      <c r="H10" s="123">
        <f t="shared" si="4"/>
        <v>288</v>
      </c>
      <c r="I10" s="123">
        <f t="shared" si="4"/>
        <v>360</v>
      </c>
      <c r="J10" s="123">
        <f t="shared" si="4"/>
        <v>432</v>
      </c>
      <c r="K10" s="123">
        <f t="shared" si="4"/>
        <v>504</v>
      </c>
      <c r="L10" s="123">
        <f t="shared" si="4"/>
        <v>577</v>
      </c>
      <c r="M10" s="123">
        <f t="shared" si="4"/>
        <v>633</v>
      </c>
      <c r="N10" s="123">
        <f t="shared" si="4"/>
        <v>648</v>
      </c>
      <c r="O10" s="123">
        <f t="shared" si="4"/>
        <v>721</v>
      </c>
      <c r="P10" s="124">
        <f t="shared" si="4"/>
        <v>865</v>
      </c>
      <c r="AC10" s="46">
        <v>143.91</v>
      </c>
      <c r="AD10" s="46">
        <v>157.44</v>
      </c>
      <c r="AE10" s="46">
        <v>215.25</v>
      </c>
      <c r="AF10" s="46">
        <v>287.82</v>
      </c>
      <c r="AG10" s="46">
        <v>360.39000000000004</v>
      </c>
      <c r="AH10" s="46">
        <v>431.72999999999996</v>
      </c>
      <c r="AI10" s="46">
        <v>504.29999999999995</v>
      </c>
      <c r="AJ10" s="46">
        <v>576.87</v>
      </c>
      <c r="AK10" s="46">
        <v>633.45</v>
      </c>
      <c r="AL10" s="46">
        <v>648.2099999999999</v>
      </c>
      <c r="AM10" s="46">
        <v>720.7800000000001</v>
      </c>
      <c r="AN10" s="46">
        <v>864.69</v>
      </c>
    </row>
    <row r="11">
      <c r="B11" s="98">
        <v>4.0</v>
      </c>
      <c r="C11" s="126">
        <f>C9+50</f>
        <v>182</v>
      </c>
      <c r="D11" s="120" t="s">
        <v>59</v>
      </c>
      <c r="E11" s="64">
        <f t="shared" ref="E11:P11" si="5">ROUND(AC11-(AC11*$J$5),0)</f>
        <v>11988</v>
      </c>
      <c r="F11" s="64">
        <f t="shared" si="5"/>
        <v>12971</v>
      </c>
      <c r="G11" s="64">
        <f t="shared" si="5"/>
        <v>14731</v>
      </c>
      <c r="H11" s="64">
        <f t="shared" si="5"/>
        <v>15956</v>
      </c>
      <c r="I11" s="64">
        <f t="shared" si="5"/>
        <v>18054</v>
      </c>
      <c r="J11" s="64">
        <f t="shared" si="5"/>
        <v>18696</v>
      </c>
      <c r="K11" s="64">
        <f t="shared" si="5"/>
        <v>20208</v>
      </c>
      <c r="L11" s="64">
        <f t="shared" si="5"/>
        <v>22372</v>
      </c>
      <c r="M11" s="64">
        <f t="shared" si="5"/>
        <v>26864</v>
      </c>
      <c r="N11" s="64">
        <f t="shared" si="5"/>
        <v>27426</v>
      </c>
      <c r="O11" s="64">
        <f t="shared" si="5"/>
        <v>33743</v>
      </c>
      <c r="P11" s="65">
        <f t="shared" si="5"/>
        <v>40061</v>
      </c>
      <c r="AC11" s="46">
        <v>11988.24251724</v>
      </c>
      <c r="AD11" s="46">
        <v>12970.74141</v>
      </c>
      <c r="AE11" s="46">
        <v>14730.575725008</v>
      </c>
      <c r="AF11" s="46">
        <v>15956.255696832004</v>
      </c>
      <c r="AG11" s="46">
        <v>18054.137008512</v>
      </c>
      <c r="AH11" s="46">
        <v>18696.433547087996</v>
      </c>
      <c r="AI11" s="46">
        <v>20208.057615503996</v>
      </c>
      <c r="AJ11" s="46">
        <v>22372.036557551997</v>
      </c>
      <c r="AK11" s="46">
        <v>26864.440237008</v>
      </c>
      <c r="AL11" s="46">
        <v>27425.990696939993</v>
      </c>
      <c r="AM11" s="46">
        <v>33743.43337117501</v>
      </c>
      <c r="AN11" s="46">
        <v>40060.876045410005</v>
      </c>
    </row>
    <row r="12">
      <c r="B12" s="67"/>
      <c r="C12" s="68"/>
      <c r="D12" s="122" t="str">
        <f>RIGHT($K$5,21)</f>
        <v>ΔТ=70⁰С (95/85/20) Вт</v>
      </c>
      <c r="E12" s="123">
        <f t="shared" ref="E12:P12" si="6">ROUND(IF($D12="ΔТ=70⁰С (95/85/20) Вт",AC12,(IF($D12="ΔТ=60⁰С (90/70/20) Вт",AC12*0.818,AC12*0.646))),0)</f>
        <v>199</v>
      </c>
      <c r="F12" s="123">
        <f t="shared" si="6"/>
        <v>219</v>
      </c>
      <c r="G12" s="123">
        <f t="shared" si="6"/>
        <v>299</v>
      </c>
      <c r="H12" s="123">
        <f t="shared" si="6"/>
        <v>399</v>
      </c>
      <c r="I12" s="123">
        <f t="shared" si="6"/>
        <v>498</v>
      </c>
      <c r="J12" s="123">
        <f t="shared" si="6"/>
        <v>599</v>
      </c>
      <c r="K12" s="123">
        <f t="shared" si="6"/>
        <v>699</v>
      </c>
      <c r="L12" s="123">
        <f t="shared" si="6"/>
        <v>798</v>
      </c>
      <c r="M12" s="123">
        <f t="shared" si="6"/>
        <v>878</v>
      </c>
      <c r="N12" s="123">
        <f t="shared" si="6"/>
        <v>898</v>
      </c>
      <c r="O12" s="123">
        <f t="shared" si="6"/>
        <v>998</v>
      </c>
      <c r="P12" s="124">
        <f t="shared" si="6"/>
        <v>1198</v>
      </c>
      <c r="AC12" s="46">
        <v>199.26000000000002</v>
      </c>
      <c r="AD12" s="46">
        <v>218.94</v>
      </c>
      <c r="AE12" s="46">
        <v>298.89000000000004</v>
      </c>
      <c r="AF12" s="46">
        <v>398.52000000000004</v>
      </c>
      <c r="AG12" s="46">
        <v>498.15</v>
      </c>
      <c r="AH12" s="46">
        <v>599.01</v>
      </c>
      <c r="AI12" s="46">
        <v>698.64</v>
      </c>
      <c r="AJ12" s="46">
        <v>798.27</v>
      </c>
      <c r="AK12" s="46">
        <v>878.2199999999999</v>
      </c>
      <c r="AL12" s="46">
        <v>897.9</v>
      </c>
      <c r="AM12" s="46">
        <v>997.53</v>
      </c>
      <c r="AN12" s="46">
        <v>1198.02</v>
      </c>
    </row>
    <row r="13">
      <c r="B13" s="89">
        <v>5.0</v>
      </c>
      <c r="C13" s="61">
        <f>C11+50</f>
        <v>232</v>
      </c>
      <c r="D13" s="120" t="s">
        <v>59</v>
      </c>
      <c r="E13" s="64">
        <f t="shared" ref="E13:P13" si="7">ROUND(AC13-(AC13*$J$5),0)</f>
        <v>13561</v>
      </c>
      <c r="F13" s="64">
        <f t="shared" si="7"/>
        <v>14702</v>
      </c>
      <c r="G13" s="64">
        <f t="shared" si="7"/>
        <v>16877</v>
      </c>
      <c r="H13" s="64">
        <f t="shared" si="7"/>
        <v>18411</v>
      </c>
      <c r="I13" s="64">
        <f t="shared" si="7"/>
        <v>21035</v>
      </c>
      <c r="J13" s="64">
        <f t="shared" si="7"/>
        <v>21841</v>
      </c>
      <c r="K13" s="64">
        <f t="shared" si="7"/>
        <v>23732</v>
      </c>
      <c r="L13" s="64">
        <f t="shared" si="7"/>
        <v>26438</v>
      </c>
      <c r="M13" s="64">
        <f t="shared" si="7"/>
        <v>31834</v>
      </c>
      <c r="N13" s="64">
        <f t="shared" si="7"/>
        <v>32509</v>
      </c>
      <c r="O13" s="64">
        <f t="shared" si="7"/>
        <v>40097</v>
      </c>
      <c r="P13" s="65">
        <f t="shared" si="7"/>
        <v>47685</v>
      </c>
      <c r="AC13" s="46">
        <v>13561.407476298002</v>
      </c>
      <c r="AD13" s="46">
        <v>14701.970448</v>
      </c>
      <c r="AE13" s="46">
        <v>16876.952580708</v>
      </c>
      <c r="AF13" s="46">
        <v>18411.021497781</v>
      </c>
      <c r="AG13" s="46">
        <v>21035.408501249993</v>
      </c>
      <c r="AH13" s="46">
        <v>21840.92054397</v>
      </c>
      <c r="AI13" s="46">
        <v>23732.43543</v>
      </c>
      <c r="AJ13" s="46">
        <v>26438.092844922</v>
      </c>
      <c r="AK13" s="46">
        <v>31834.064588237994</v>
      </c>
      <c r="AL13" s="46">
        <v>32508.561056152488</v>
      </c>
      <c r="AM13" s="46">
        <v>40096.64632019063</v>
      </c>
      <c r="AN13" s="46">
        <v>47684.731584228764</v>
      </c>
    </row>
    <row r="14">
      <c r="B14" s="73"/>
      <c r="C14" s="74"/>
      <c r="D14" s="122" t="str">
        <f>RIGHT($K$5,21)</f>
        <v>ΔТ=70⁰С (95/85/20) Вт</v>
      </c>
      <c r="E14" s="123">
        <f t="shared" ref="E14:P14" si="8">ROUND(IF($D14="ΔТ=70⁰С (95/85/20) Вт",AC14,(IF($D14="ΔТ=60⁰С (90/70/20) Вт",AC14*0.818,AC14*0.646))),0)</f>
        <v>255</v>
      </c>
      <c r="F14" s="123">
        <f t="shared" si="8"/>
        <v>280</v>
      </c>
      <c r="G14" s="123">
        <f t="shared" si="8"/>
        <v>381</v>
      </c>
      <c r="H14" s="123">
        <f t="shared" si="8"/>
        <v>509</v>
      </c>
      <c r="I14" s="123">
        <f t="shared" si="8"/>
        <v>637</v>
      </c>
      <c r="J14" s="123">
        <f t="shared" si="8"/>
        <v>765</v>
      </c>
      <c r="K14" s="123">
        <f t="shared" si="8"/>
        <v>892</v>
      </c>
      <c r="L14" s="123">
        <f t="shared" si="8"/>
        <v>1020</v>
      </c>
      <c r="M14" s="123">
        <f t="shared" si="8"/>
        <v>1122</v>
      </c>
      <c r="N14" s="123">
        <f t="shared" si="8"/>
        <v>1148</v>
      </c>
      <c r="O14" s="123">
        <f t="shared" si="8"/>
        <v>1276</v>
      </c>
      <c r="P14" s="124">
        <f t="shared" si="8"/>
        <v>1530</v>
      </c>
      <c r="AC14" s="46">
        <v>254.60999999999999</v>
      </c>
      <c r="AD14" s="46">
        <v>280.44</v>
      </c>
      <c r="AE14" s="46">
        <v>381.3</v>
      </c>
      <c r="AF14" s="46">
        <v>509.21999999999997</v>
      </c>
      <c r="AG14" s="46">
        <v>637.14</v>
      </c>
      <c r="AH14" s="46">
        <v>765.06</v>
      </c>
      <c r="AI14" s="46">
        <v>891.75</v>
      </c>
      <c r="AJ14" s="46">
        <v>1019.6699999999998</v>
      </c>
      <c r="AK14" s="46">
        <v>1121.76</v>
      </c>
      <c r="AL14" s="46">
        <v>1147.59</v>
      </c>
      <c r="AM14" s="46">
        <v>1275.51</v>
      </c>
      <c r="AN14" s="46">
        <v>1530.12</v>
      </c>
    </row>
    <row r="15">
      <c r="B15" s="98">
        <v>6.0</v>
      </c>
      <c r="C15" s="126">
        <f>C13+50</f>
        <v>282</v>
      </c>
      <c r="D15" s="120" t="s">
        <v>59</v>
      </c>
      <c r="E15" s="64">
        <f t="shared" ref="E15:P15" si="9">ROUND(AC15-(AC15*$J$5),0)</f>
        <v>15139</v>
      </c>
      <c r="F15" s="64">
        <f t="shared" si="9"/>
        <v>16436</v>
      </c>
      <c r="G15" s="64">
        <f t="shared" si="9"/>
        <v>19028</v>
      </c>
      <c r="H15" s="64">
        <f t="shared" si="9"/>
        <v>20871</v>
      </c>
      <c r="I15" s="64">
        <f t="shared" si="9"/>
        <v>24023</v>
      </c>
      <c r="J15" s="64">
        <f t="shared" si="9"/>
        <v>24991</v>
      </c>
      <c r="K15" s="64">
        <f t="shared" si="9"/>
        <v>27266</v>
      </c>
      <c r="L15" s="64">
        <f t="shared" si="9"/>
        <v>30513</v>
      </c>
      <c r="M15" s="64">
        <f t="shared" si="9"/>
        <v>36814</v>
      </c>
      <c r="N15" s="64">
        <f t="shared" si="9"/>
        <v>37602</v>
      </c>
      <c r="O15" s="64">
        <f t="shared" si="9"/>
        <v>46463</v>
      </c>
      <c r="P15" s="65">
        <f t="shared" si="9"/>
        <v>55325</v>
      </c>
      <c r="AC15" s="46">
        <v>15138.572223455998</v>
      </c>
      <c r="AD15" s="46">
        <v>16436.218193999997</v>
      </c>
      <c r="AE15" s="46">
        <v>19027.806180371997</v>
      </c>
      <c r="AF15" s="46">
        <v>20870.908536852</v>
      </c>
      <c r="AG15" s="46">
        <v>24022.901551176004</v>
      </c>
      <c r="AH15" s="46">
        <v>24990.530288328002</v>
      </c>
      <c r="AI15" s="46">
        <v>27265.609759608</v>
      </c>
      <c r="AJ15" s="46">
        <v>30512.637739187998</v>
      </c>
      <c r="AK15" s="46">
        <v>36814.063903452</v>
      </c>
      <c r="AL15" s="46">
        <v>37601.742173984996</v>
      </c>
      <c r="AM15" s="46">
        <v>46463.12271748126</v>
      </c>
      <c r="AN15" s="46">
        <v>55324.503260977515</v>
      </c>
    </row>
    <row r="16">
      <c r="B16" s="67"/>
      <c r="C16" s="68"/>
      <c r="D16" s="122" t="str">
        <f>RIGHT($K$5,21)</f>
        <v>ΔТ=70⁰С (95/85/20) Вт</v>
      </c>
      <c r="E16" s="123">
        <f t="shared" ref="E16:P16" si="10">ROUND(IF($D16="ΔТ=70⁰С (95/85/20) Вт",AC16,(IF($D16="ΔТ=60⁰С (90/70/20) Вт",AC16*0.818,AC16*0.646))),0)</f>
        <v>310</v>
      </c>
      <c r="F16" s="123">
        <f t="shared" si="10"/>
        <v>341</v>
      </c>
      <c r="G16" s="123">
        <f t="shared" si="10"/>
        <v>465</v>
      </c>
      <c r="H16" s="123">
        <f t="shared" si="10"/>
        <v>621</v>
      </c>
      <c r="I16" s="123">
        <f t="shared" si="10"/>
        <v>776</v>
      </c>
      <c r="J16" s="123">
        <f t="shared" si="10"/>
        <v>931</v>
      </c>
      <c r="K16" s="123">
        <f t="shared" si="10"/>
        <v>1086</v>
      </c>
      <c r="L16" s="123">
        <f t="shared" si="10"/>
        <v>1242</v>
      </c>
      <c r="M16" s="123">
        <f t="shared" si="10"/>
        <v>1367</v>
      </c>
      <c r="N16" s="123">
        <f t="shared" si="10"/>
        <v>1397</v>
      </c>
      <c r="O16" s="123">
        <f t="shared" si="10"/>
        <v>1552</v>
      </c>
      <c r="P16" s="124">
        <f t="shared" si="10"/>
        <v>1863</v>
      </c>
      <c r="AC16" s="46">
        <v>309.96</v>
      </c>
      <c r="AD16" s="46">
        <v>340.71</v>
      </c>
      <c r="AE16" s="46">
        <v>464.94</v>
      </c>
      <c r="AF16" s="46">
        <v>621.15</v>
      </c>
      <c r="AG16" s="46">
        <v>776.13</v>
      </c>
      <c r="AH16" s="46">
        <v>931.11</v>
      </c>
      <c r="AI16" s="46">
        <v>1086.09</v>
      </c>
      <c r="AJ16" s="46">
        <v>1242.3</v>
      </c>
      <c r="AK16" s="46">
        <v>1366.53</v>
      </c>
      <c r="AL16" s="46">
        <v>1397.28</v>
      </c>
      <c r="AM16" s="46">
        <v>1552.26</v>
      </c>
      <c r="AN16" s="46">
        <v>1863.45</v>
      </c>
    </row>
    <row r="17">
      <c r="B17" s="89">
        <v>7.0</v>
      </c>
      <c r="C17" s="61">
        <f>C15+50</f>
        <v>332</v>
      </c>
      <c r="D17" s="120" t="s">
        <v>59</v>
      </c>
      <c r="E17" s="64">
        <f t="shared" ref="E17:P17" si="11">ROUND(AC17-(AC17*$J$5),0)</f>
        <v>16718</v>
      </c>
      <c r="F17" s="64">
        <f t="shared" si="11"/>
        <v>18175</v>
      </c>
      <c r="G17" s="64">
        <f t="shared" si="11"/>
        <v>21183</v>
      </c>
      <c r="H17" s="64">
        <f t="shared" si="11"/>
        <v>23336</v>
      </c>
      <c r="I17" s="64">
        <f t="shared" si="11"/>
        <v>27017</v>
      </c>
      <c r="J17" s="64">
        <f t="shared" si="11"/>
        <v>28148</v>
      </c>
      <c r="K17" s="64">
        <f t="shared" si="11"/>
        <v>30805</v>
      </c>
      <c r="L17" s="64">
        <f t="shared" si="11"/>
        <v>34596</v>
      </c>
      <c r="M17" s="64">
        <f t="shared" si="11"/>
        <v>41804</v>
      </c>
      <c r="N17" s="64">
        <f t="shared" si="11"/>
        <v>42706</v>
      </c>
      <c r="O17" s="64">
        <f t="shared" si="11"/>
        <v>52843</v>
      </c>
      <c r="P17" s="65">
        <f t="shared" si="11"/>
        <v>62980</v>
      </c>
      <c r="AC17" s="46">
        <v>16718.297589675</v>
      </c>
      <c r="AD17" s="46">
        <v>18174.994002</v>
      </c>
      <c r="AE17" s="46">
        <v>21183.136523999994</v>
      </c>
      <c r="AF17" s="46">
        <v>23335.916814045</v>
      </c>
      <c r="AG17" s="46">
        <v>27016.616158289995</v>
      </c>
      <c r="AH17" s="46">
        <v>28148.141118239986</v>
      </c>
      <c r="AI17" s="46">
        <v>30804.702266250002</v>
      </c>
      <c r="AJ17" s="46">
        <v>34595.67124035</v>
      </c>
      <c r="AK17" s="46">
        <v>41804.43818265</v>
      </c>
      <c r="AL17" s="46">
        <v>42705.5340504375</v>
      </c>
      <c r="AM17" s="46">
        <v>52842.86256304686</v>
      </c>
      <c r="AN17" s="46">
        <v>62980.19107565624</v>
      </c>
    </row>
    <row r="18">
      <c r="B18" s="73"/>
      <c r="C18" s="74"/>
      <c r="D18" s="122" t="str">
        <f>RIGHT($K$5,21)</f>
        <v>ΔТ=70⁰С (95/85/20) Вт</v>
      </c>
      <c r="E18" s="123">
        <f t="shared" ref="E18:P18" si="12">ROUND(IF($D18="ΔТ=70⁰С (95/85/20) Вт",AC18,(IF($D18="ΔТ=60⁰С (90/70/20) Вт",AC18*0.818,AC18*0.646))),0)</f>
        <v>365</v>
      </c>
      <c r="F18" s="123">
        <f t="shared" si="12"/>
        <v>402</v>
      </c>
      <c r="G18" s="123">
        <f t="shared" si="12"/>
        <v>549</v>
      </c>
      <c r="H18" s="123">
        <f t="shared" si="12"/>
        <v>732</v>
      </c>
      <c r="I18" s="123">
        <f t="shared" si="12"/>
        <v>914</v>
      </c>
      <c r="J18" s="123">
        <f t="shared" si="12"/>
        <v>1098</v>
      </c>
      <c r="K18" s="123">
        <f t="shared" si="12"/>
        <v>1280</v>
      </c>
      <c r="L18" s="123">
        <f t="shared" si="12"/>
        <v>1464</v>
      </c>
      <c r="M18" s="123">
        <f t="shared" si="12"/>
        <v>1610</v>
      </c>
      <c r="N18" s="123">
        <f t="shared" si="12"/>
        <v>1647</v>
      </c>
      <c r="O18" s="123">
        <f t="shared" si="12"/>
        <v>1830</v>
      </c>
      <c r="P18" s="124">
        <f t="shared" si="12"/>
        <v>2197</v>
      </c>
      <c r="AC18" s="46">
        <v>365.31</v>
      </c>
      <c r="AD18" s="46">
        <v>402.21</v>
      </c>
      <c r="AE18" s="46">
        <v>548.58</v>
      </c>
      <c r="AF18" s="46">
        <v>731.85</v>
      </c>
      <c r="AG18" s="46">
        <v>913.89</v>
      </c>
      <c r="AH18" s="46">
        <v>1098.3899999999999</v>
      </c>
      <c r="AI18" s="46">
        <v>1280.43</v>
      </c>
      <c r="AJ18" s="46">
        <v>1463.7</v>
      </c>
      <c r="AK18" s="46">
        <v>1610.07</v>
      </c>
      <c r="AL18" s="46">
        <v>1646.97</v>
      </c>
      <c r="AM18" s="46">
        <v>1830.24</v>
      </c>
      <c r="AN18" s="46">
        <v>2196.7799999999997</v>
      </c>
    </row>
    <row r="19">
      <c r="B19" s="98">
        <v>8.0</v>
      </c>
      <c r="C19" s="126">
        <f>C17+50</f>
        <v>382</v>
      </c>
      <c r="D19" s="120" t="s">
        <v>59</v>
      </c>
      <c r="E19" s="64">
        <f t="shared" ref="E19:P19" si="13">ROUND(AC19-(AC19*$J$5),0)</f>
        <v>18302</v>
      </c>
      <c r="F19" s="64">
        <f t="shared" si="13"/>
        <v>19917</v>
      </c>
      <c r="G19" s="64">
        <f t="shared" si="13"/>
        <v>23343</v>
      </c>
      <c r="H19" s="64">
        <f t="shared" si="13"/>
        <v>25806</v>
      </c>
      <c r="I19" s="64">
        <f t="shared" si="13"/>
        <v>30018</v>
      </c>
      <c r="J19" s="64">
        <f t="shared" si="13"/>
        <v>31311</v>
      </c>
      <c r="K19" s="64">
        <f t="shared" si="13"/>
        <v>34348</v>
      </c>
      <c r="L19" s="64">
        <f t="shared" si="13"/>
        <v>38689</v>
      </c>
      <c r="M19" s="64">
        <f t="shared" si="13"/>
        <v>46807</v>
      </c>
      <c r="N19" s="64">
        <f t="shared" si="13"/>
        <v>47822</v>
      </c>
      <c r="O19" s="64">
        <f t="shared" si="13"/>
        <v>59238</v>
      </c>
      <c r="P19" s="65">
        <f t="shared" si="13"/>
        <v>70655</v>
      </c>
      <c r="AC19" s="46">
        <v>18302.024253347998</v>
      </c>
      <c r="AD19" s="46">
        <v>19916.788518</v>
      </c>
      <c r="AE19" s="46">
        <v>23342.943611592003</v>
      </c>
      <c r="AF19" s="46">
        <v>25806.04632936</v>
      </c>
      <c r="AG19" s="46">
        <v>30017.995265015994</v>
      </c>
      <c r="AH19" s="46">
        <v>31310.871676919996</v>
      </c>
      <c r="AI19" s="46">
        <v>34348.26547944</v>
      </c>
      <c r="AJ19" s="46">
        <v>38688.63629083199</v>
      </c>
      <c r="AK19" s="46">
        <v>46806.951022128</v>
      </c>
      <c r="AL19" s="46">
        <v>47821.74036354</v>
      </c>
      <c r="AM19" s="46">
        <v>59238.120454425</v>
      </c>
      <c r="AN19" s="46">
        <v>70654.50054531</v>
      </c>
    </row>
    <row r="20">
      <c r="B20" s="67"/>
      <c r="C20" s="68"/>
      <c r="D20" s="122" t="str">
        <f>RIGHT($K$5,21)</f>
        <v>ΔТ=70⁰С (95/85/20) Вт</v>
      </c>
      <c r="E20" s="123">
        <f t="shared" ref="E20:P20" si="14">ROUND(IF($D20="ΔТ=70⁰С (95/85/20) Вт",AC20,(IF($D20="ΔТ=60⁰С (90/70/20) Вт",AC20*0.818,AC20*0.646))),0)</f>
        <v>421</v>
      </c>
      <c r="F20" s="123">
        <f t="shared" si="14"/>
        <v>462</v>
      </c>
      <c r="G20" s="123">
        <f t="shared" si="14"/>
        <v>631</v>
      </c>
      <c r="H20" s="123">
        <f t="shared" si="14"/>
        <v>843</v>
      </c>
      <c r="I20" s="123">
        <f t="shared" si="14"/>
        <v>1053</v>
      </c>
      <c r="J20" s="123">
        <f t="shared" si="14"/>
        <v>1264</v>
      </c>
      <c r="K20" s="123">
        <f t="shared" si="14"/>
        <v>1475</v>
      </c>
      <c r="L20" s="123">
        <f t="shared" si="14"/>
        <v>1686</v>
      </c>
      <c r="M20" s="123">
        <f t="shared" si="14"/>
        <v>1855</v>
      </c>
      <c r="N20" s="123">
        <f t="shared" si="14"/>
        <v>1897</v>
      </c>
      <c r="O20" s="123">
        <f t="shared" si="14"/>
        <v>2107</v>
      </c>
      <c r="P20" s="124">
        <f t="shared" si="14"/>
        <v>2529</v>
      </c>
      <c r="AC20" s="46">
        <v>420.65999999999997</v>
      </c>
      <c r="AD20" s="46">
        <v>462.47999999999996</v>
      </c>
      <c r="AE20" s="46">
        <v>630.99</v>
      </c>
      <c r="AF20" s="46">
        <v>842.55</v>
      </c>
      <c r="AG20" s="46">
        <v>1052.88</v>
      </c>
      <c r="AH20" s="46">
        <v>1264.4399999999998</v>
      </c>
      <c r="AI20" s="46">
        <v>1474.77</v>
      </c>
      <c r="AJ20" s="46">
        <v>1686.3300000000002</v>
      </c>
      <c r="AK20" s="46">
        <v>1854.84</v>
      </c>
      <c r="AL20" s="46">
        <v>1896.66</v>
      </c>
      <c r="AM20" s="46">
        <v>2106.99</v>
      </c>
      <c r="AN20" s="46">
        <v>2528.8799999999997</v>
      </c>
    </row>
    <row r="21" ht="15.75" customHeight="1">
      <c r="B21" s="89">
        <v>9.0</v>
      </c>
      <c r="C21" s="61">
        <f>C19+50</f>
        <v>432</v>
      </c>
      <c r="D21" s="120" t="s">
        <v>59</v>
      </c>
      <c r="E21" s="64">
        <f t="shared" ref="E21:P21" si="15">ROUND(AC21-(AC21*$J$5),0)</f>
        <v>19888</v>
      </c>
      <c r="F21" s="64">
        <f t="shared" si="15"/>
        <v>21662</v>
      </c>
      <c r="G21" s="64">
        <f t="shared" si="15"/>
        <v>25507</v>
      </c>
      <c r="H21" s="64">
        <f t="shared" si="15"/>
        <v>28281</v>
      </c>
      <c r="I21" s="64">
        <f t="shared" si="15"/>
        <v>33024</v>
      </c>
      <c r="J21" s="64">
        <f t="shared" si="15"/>
        <v>34482</v>
      </c>
      <c r="K21" s="64">
        <f t="shared" si="15"/>
        <v>37902</v>
      </c>
      <c r="L21" s="64">
        <f t="shared" si="15"/>
        <v>42789</v>
      </c>
      <c r="M21" s="64">
        <f t="shared" si="15"/>
        <v>51818</v>
      </c>
      <c r="N21" s="64">
        <f t="shared" si="15"/>
        <v>52947</v>
      </c>
      <c r="O21" s="64">
        <f t="shared" si="15"/>
        <v>65644</v>
      </c>
      <c r="P21" s="65">
        <f t="shared" si="15"/>
        <v>78342</v>
      </c>
      <c r="AC21" s="46">
        <v>19888.310026728006</v>
      </c>
      <c r="AD21" s="46">
        <v>21661.601742</v>
      </c>
      <c r="AE21" s="46">
        <v>25507.227443148007</v>
      </c>
      <c r="AF21" s="46">
        <v>28281.297082797002</v>
      </c>
      <c r="AG21" s="46">
        <v>33024.15449585999</v>
      </c>
      <c r="AH21" s="46">
        <v>34481.606339861995</v>
      </c>
      <c r="AI21" s="46">
        <v>37902.068150166</v>
      </c>
      <c r="AJ21" s="46">
        <v>42788.648515140005</v>
      </c>
      <c r="AK21" s="46">
        <v>51818.077074060006</v>
      </c>
      <c r="AL21" s="46">
        <v>52946.75564392501</v>
      </c>
      <c r="AM21" s="46">
        <v>65644.38955490623</v>
      </c>
      <c r="AN21" s="46">
        <v>78342.0234658875</v>
      </c>
    </row>
    <row r="22" ht="15.75" customHeight="1">
      <c r="B22" s="73"/>
      <c r="C22" s="74"/>
      <c r="D22" s="122" t="str">
        <f>RIGHT($K$5,21)</f>
        <v>ΔТ=70⁰С (95/85/20) Вт</v>
      </c>
      <c r="E22" s="123">
        <f t="shared" ref="E22:P22" si="16">ROUND(IF($D22="ΔТ=70⁰С (95/85/20) Вт",AC22,(IF($D22="ΔТ=60⁰С (90/70/20) Вт",AC22*0.818,AC22*0.646))),0)</f>
        <v>476</v>
      </c>
      <c r="F22" s="123">
        <f t="shared" si="16"/>
        <v>524</v>
      </c>
      <c r="G22" s="123">
        <f t="shared" si="16"/>
        <v>715</v>
      </c>
      <c r="H22" s="123">
        <f t="shared" si="16"/>
        <v>953</v>
      </c>
      <c r="I22" s="123">
        <f t="shared" si="16"/>
        <v>1192</v>
      </c>
      <c r="J22" s="123">
        <f t="shared" si="16"/>
        <v>1430</v>
      </c>
      <c r="K22" s="123">
        <f t="shared" si="16"/>
        <v>1669</v>
      </c>
      <c r="L22" s="123">
        <f t="shared" si="16"/>
        <v>1908</v>
      </c>
      <c r="M22" s="123">
        <f t="shared" si="16"/>
        <v>2098</v>
      </c>
      <c r="N22" s="123">
        <f t="shared" si="16"/>
        <v>2146</v>
      </c>
      <c r="O22" s="123">
        <f t="shared" si="16"/>
        <v>2385</v>
      </c>
      <c r="P22" s="124">
        <f t="shared" si="16"/>
        <v>2862</v>
      </c>
      <c r="AC22" s="46">
        <v>476.01</v>
      </c>
      <c r="AD22" s="46">
        <v>523.98</v>
      </c>
      <c r="AE22" s="46">
        <v>714.63</v>
      </c>
      <c r="AF22" s="46">
        <v>953.25</v>
      </c>
      <c r="AG22" s="46">
        <v>1191.87</v>
      </c>
      <c r="AH22" s="46">
        <v>1430.49</v>
      </c>
      <c r="AI22" s="46">
        <v>1669.1100000000001</v>
      </c>
      <c r="AJ22" s="46">
        <v>1907.73</v>
      </c>
      <c r="AK22" s="46">
        <v>2098.3799999999997</v>
      </c>
      <c r="AL22" s="46">
        <v>2146.35</v>
      </c>
      <c r="AM22" s="46">
        <v>2384.9700000000003</v>
      </c>
      <c r="AN22" s="46">
        <v>2862.21</v>
      </c>
    </row>
    <row r="23" ht="15.75" customHeight="1">
      <c r="B23" s="98">
        <v>10.0</v>
      </c>
      <c r="C23" s="126">
        <f>C21+50</f>
        <v>482</v>
      </c>
      <c r="D23" s="120" t="s">
        <v>59</v>
      </c>
      <c r="E23" s="64">
        <f t="shared" ref="E23:P23" si="17">ROUND(AC23-(AC23*$J$5),0)</f>
        <v>21479</v>
      </c>
      <c r="F23" s="64">
        <f t="shared" si="17"/>
        <v>23411</v>
      </c>
      <c r="G23" s="64">
        <f t="shared" si="17"/>
        <v>27676</v>
      </c>
      <c r="H23" s="64">
        <f t="shared" si="17"/>
        <v>30763</v>
      </c>
      <c r="I23" s="64">
        <f t="shared" si="17"/>
        <v>36039</v>
      </c>
      <c r="J23" s="64">
        <f t="shared" si="17"/>
        <v>37657</v>
      </c>
      <c r="K23" s="64">
        <f t="shared" si="17"/>
        <v>41463</v>
      </c>
      <c r="L23" s="64">
        <f t="shared" si="17"/>
        <v>46900</v>
      </c>
      <c r="M23" s="64">
        <f t="shared" si="17"/>
        <v>56843</v>
      </c>
      <c r="N23" s="64">
        <f t="shared" si="17"/>
        <v>58086</v>
      </c>
      <c r="O23" s="64">
        <f t="shared" si="17"/>
        <v>72068</v>
      </c>
      <c r="P23" s="65">
        <f t="shared" si="17"/>
        <v>86051</v>
      </c>
      <c r="AC23" s="46">
        <v>21478.598606916</v>
      </c>
      <c r="AD23" s="46">
        <v>23410.943027999998</v>
      </c>
      <c r="AE23" s="46">
        <v>27675.98801866801</v>
      </c>
      <c r="AF23" s="46">
        <v>30763.115035488</v>
      </c>
      <c r="AG23" s="46">
        <v>36039.427206156</v>
      </c>
      <c r="AH23" s="46">
        <v>37657.457712864</v>
      </c>
      <c r="AI23" s="46">
        <v>41463.22741228799</v>
      </c>
      <c r="AJ23" s="46">
        <v>46900.041268607994</v>
      </c>
      <c r="AK23" s="46">
        <v>56843.11266163201</v>
      </c>
      <c r="AL23" s="46">
        <v>58085.996585760004</v>
      </c>
      <c r="AM23" s="46">
        <v>72068.44073219999</v>
      </c>
      <c r="AN23" s="46">
        <v>86050.88487864002</v>
      </c>
    </row>
    <row r="24" ht="15.75" customHeight="1">
      <c r="B24" s="67"/>
      <c r="C24" s="68"/>
      <c r="D24" s="122" t="str">
        <f>RIGHT($K$5,21)</f>
        <v>ΔТ=70⁰С (95/85/20) Вт</v>
      </c>
      <c r="E24" s="123">
        <f t="shared" ref="E24:P24" si="18">ROUND(IF($D24="ΔТ=70⁰С (95/85/20) Вт",AC24,(IF($D24="ΔТ=60⁰С (90/70/20) Вт",AC24*0.818,AC24*0.646))),0)</f>
        <v>533</v>
      </c>
      <c r="F24" s="123">
        <f t="shared" si="18"/>
        <v>585</v>
      </c>
      <c r="G24" s="123">
        <f t="shared" si="18"/>
        <v>798</v>
      </c>
      <c r="H24" s="123">
        <f t="shared" si="18"/>
        <v>1065</v>
      </c>
      <c r="I24" s="123">
        <f t="shared" si="18"/>
        <v>1331</v>
      </c>
      <c r="J24" s="123">
        <f t="shared" si="18"/>
        <v>1598</v>
      </c>
      <c r="K24" s="123">
        <f t="shared" si="18"/>
        <v>1863</v>
      </c>
      <c r="L24" s="123">
        <f t="shared" si="18"/>
        <v>2130</v>
      </c>
      <c r="M24" s="123">
        <f t="shared" si="18"/>
        <v>2343</v>
      </c>
      <c r="N24" s="123">
        <f t="shared" si="18"/>
        <v>2396</v>
      </c>
      <c r="O24" s="123">
        <f t="shared" si="18"/>
        <v>2663</v>
      </c>
      <c r="P24" s="124">
        <f t="shared" si="18"/>
        <v>3196</v>
      </c>
      <c r="AC24" s="46">
        <v>532.59</v>
      </c>
      <c r="AD24" s="46">
        <v>585.48</v>
      </c>
      <c r="AE24" s="46">
        <v>798.27</v>
      </c>
      <c r="AF24" s="46">
        <v>1065.18</v>
      </c>
      <c r="AG24" s="46">
        <v>1330.8600000000001</v>
      </c>
      <c r="AH24" s="46">
        <v>1597.77</v>
      </c>
      <c r="AI24" s="46">
        <v>1863.45</v>
      </c>
      <c r="AJ24" s="46">
        <v>2130.36</v>
      </c>
      <c r="AK24" s="46">
        <v>2343.15</v>
      </c>
      <c r="AL24" s="46">
        <v>2396.04</v>
      </c>
      <c r="AM24" s="46">
        <v>2662.95</v>
      </c>
      <c r="AN24" s="46">
        <v>3195.54</v>
      </c>
    </row>
    <row r="25" ht="15.75" customHeight="1">
      <c r="B25" s="89">
        <v>11.0</v>
      </c>
      <c r="C25" s="61">
        <f>C23+50</f>
        <v>532</v>
      </c>
      <c r="D25" s="120" t="s">
        <v>59</v>
      </c>
      <c r="E25" s="64">
        <f t="shared" ref="E25:P25" si="19">ROUND(AC25-(AC25*$J$5),0)</f>
        <v>23070</v>
      </c>
      <c r="F25" s="64">
        <f t="shared" si="19"/>
        <v>25162</v>
      </c>
      <c r="G25" s="64">
        <f t="shared" si="19"/>
        <v>29849</v>
      </c>
      <c r="H25" s="64">
        <f t="shared" si="19"/>
        <v>33249</v>
      </c>
      <c r="I25" s="64">
        <f t="shared" si="19"/>
        <v>39058</v>
      </c>
      <c r="J25" s="64">
        <f t="shared" si="19"/>
        <v>40841</v>
      </c>
      <c r="K25" s="64">
        <f t="shared" si="19"/>
        <v>45032</v>
      </c>
      <c r="L25" s="64">
        <f t="shared" si="19"/>
        <v>51017</v>
      </c>
      <c r="M25" s="64">
        <f t="shared" si="19"/>
        <v>61875</v>
      </c>
      <c r="N25" s="64">
        <f t="shared" si="19"/>
        <v>63232</v>
      </c>
      <c r="O25" s="64">
        <f t="shared" si="19"/>
        <v>78501</v>
      </c>
      <c r="P25" s="65">
        <f t="shared" si="19"/>
        <v>93770</v>
      </c>
      <c r="AC25" s="46">
        <v>23069.997316971</v>
      </c>
      <c r="AD25" s="46">
        <v>25161.793668000006</v>
      </c>
      <c r="AE25" s="46">
        <v>29849.225338152</v>
      </c>
      <c r="AF25" s="46">
        <v>33248.60977452301</v>
      </c>
      <c r="AG25" s="46">
        <v>39058.03257008401</v>
      </c>
      <c r="AH25" s="46">
        <v>40841.31620883601</v>
      </c>
      <c r="AI25" s="46">
        <v>45031.74326580599</v>
      </c>
      <c r="AJ25" s="46">
        <v>51017.033725416</v>
      </c>
      <c r="AK25" s="46">
        <v>61874.99233106399</v>
      </c>
      <c r="AL25" s="46">
        <v>63232.23715677</v>
      </c>
      <c r="AM25" s="46">
        <v>78501.24144596249</v>
      </c>
      <c r="AN25" s="46">
        <v>93770.24573515504</v>
      </c>
    </row>
    <row r="26" ht="15.75" customHeight="1">
      <c r="B26" s="73"/>
      <c r="C26" s="74"/>
      <c r="D26" s="122" t="str">
        <f>RIGHT($K$5,21)</f>
        <v>ΔТ=70⁰С (95/85/20) Вт</v>
      </c>
      <c r="E26" s="123">
        <f t="shared" ref="E26:P26" si="20">ROUND(IF($D26="ΔТ=70⁰С (95/85/20) Вт",AC26,(IF($D26="ΔТ=60⁰С (90/70/20) Вт",AC26*0.818,AC26*0.646))),0)</f>
        <v>588</v>
      </c>
      <c r="F26" s="123">
        <f t="shared" si="20"/>
        <v>646</v>
      </c>
      <c r="G26" s="123">
        <f t="shared" si="20"/>
        <v>881</v>
      </c>
      <c r="H26" s="123">
        <f t="shared" si="20"/>
        <v>1176</v>
      </c>
      <c r="I26" s="123">
        <f t="shared" si="20"/>
        <v>1470</v>
      </c>
      <c r="J26" s="123">
        <f t="shared" si="20"/>
        <v>1764</v>
      </c>
      <c r="K26" s="123">
        <f t="shared" si="20"/>
        <v>2057</v>
      </c>
      <c r="L26" s="123">
        <f t="shared" si="20"/>
        <v>2352</v>
      </c>
      <c r="M26" s="123">
        <f t="shared" si="20"/>
        <v>2587</v>
      </c>
      <c r="N26" s="123">
        <f t="shared" si="20"/>
        <v>2645</v>
      </c>
      <c r="O26" s="123">
        <f t="shared" si="20"/>
        <v>2940</v>
      </c>
      <c r="P26" s="124">
        <f t="shared" si="20"/>
        <v>3528</v>
      </c>
      <c r="AC26" s="46">
        <v>587.94</v>
      </c>
      <c r="AD26" s="46">
        <v>645.75</v>
      </c>
      <c r="AE26" s="46">
        <v>880.6800000000001</v>
      </c>
      <c r="AF26" s="46">
        <v>1175.88</v>
      </c>
      <c r="AG26" s="46">
        <v>1469.85</v>
      </c>
      <c r="AH26" s="46">
        <v>1763.82</v>
      </c>
      <c r="AI26" s="46">
        <v>2056.56</v>
      </c>
      <c r="AJ26" s="46">
        <v>2351.76</v>
      </c>
      <c r="AK26" s="46">
        <v>2586.69</v>
      </c>
      <c r="AL26" s="46">
        <v>2644.5</v>
      </c>
      <c r="AM26" s="46">
        <v>2939.7</v>
      </c>
      <c r="AN26" s="46">
        <v>3527.64</v>
      </c>
    </row>
    <row r="27" ht="15.75" customHeight="1">
      <c r="B27" s="98">
        <v>12.0</v>
      </c>
      <c r="C27" s="126">
        <f>C25+50</f>
        <v>582</v>
      </c>
      <c r="D27" s="120" t="s">
        <v>59</v>
      </c>
      <c r="E27" s="64">
        <f t="shared" ref="E27:P27" si="21">ROUND(AC27-(AC27*$J$5),0)</f>
        <v>24643</v>
      </c>
      <c r="F27" s="64">
        <f t="shared" si="21"/>
        <v>26893</v>
      </c>
      <c r="G27" s="64">
        <f t="shared" si="21"/>
        <v>31999</v>
      </c>
      <c r="H27" s="64">
        <f t="shared" si="21"/>
        <v>35704</v>
      </c>
      <c r="I27" s="64">
        <f t="shared" si="21"/>
        <v>42043</v>
      </c>
      <c r="J27" s="64">
        <f t="shared" si="21"/>
        <v>43984</v>
      </c>
      <c r="K27" s="64">
        <f t="shared" si="21"/>
        <v>48558</v>
      </c>
      <c r="L27" s="64">
        <f t="shared" si="21"/>
        <v>55087</v>
      </c>
      <c r="M27" s="64">
        <f t="shared" si="21"/>
        <v>66850</v>
      </c>
      <c r="N27" s="64">
        <f t="shared" si="21"/>
        <v>68320</v>
      </c>
      <c r="O27" s="64">
        <f t="shared" si="21"/>
        <v>84861</v>
      </c>
      <c r="P27" s="65">
        <f t="shared" si="21"/>
        <v>101402</v>
      </c>
      <c r="AC27" s="46">
        <v>24643.397735253002</v>
      </c>
      <c r="AD27" s="46">
        <v>26893.022705999992</v>
      </c>
      <c r="AE27" s="46">
        <v>31998.719009862012</v>
      </c>
      <c r="AF27" s="46">
        <v>35704.243454022006</v>
      </c>
      <c r="AG27" s="46">
        <v>42042.716712216</v>
      </c>
      <c r="AH27" s="46">
        <v>43983.774633942</v>
      </c>
      <c r="AI27" s="46">
        <v>48557.78136970199</v>
      </c>
      <c r="AJ27" s="46">
        <v>55087.320732047985</v>
      </c>
      <c r="AK27" s="46">
        <v>66849.78756139202</v>
      </c>
      <c r="AL27" s="46">
        <v>68320.09591506001</v>
      </c>
      <c r="AM27" s="46">
        <v>84861.064893825</v>
      </c>
      <c r="AN27" s="46">
        <v>101402.03387259001</v>
      </c>
    </row>
    <row r="28" ht="15.75" customHeight="1">
      <c r="B28" s="67"/>
      <c r="C28" s="68"/>
      <c r="D28" s="122" t="str">
        <f>RIGHT($K$5,21)</f>
        <v>ΔТ=70⁰С (95/85/20) Вт</v>
      </c>
      <c r="E28" s="123">
        <f t="shared" ref="E28:P28" si="22">ROUND(IF($D28="ΔТ=70⁰С (95/85/20) Вт",AC28,(IF($D28="ΔТ=60⁰С (90/70/20) Вт",AC28*0.818,AC28*0.646))),0)</f>
        <v>643</v>
      </c>
      <c r="F28" s="123">
        <f t="shared" si="22"/>
        <v>707</v>
      </c>
      <c r="G28" s="123">
        <f t="shared" si="22"/>
        <v>964</v>
      </c>
      <c r="H28" s="123">
        <f t="shared" si="22"/>
        <v>1287</v>
      </c>
      <c r="I28" s="123">
        <f t="shared" si="22"/>
        <v>1608</v>
      </c>
      <c r="J28" s="123">
        <f t="shared" si="22"/>
        <v>1930</v>
      </c>
      <c r="K28" s="123">
        <f t="shared" si="22"/>
        <v>2251</v>
      </c>
      <c r="L28" s="123">
        <f t="shared" si="22"/>
        <v>2573</v>
      </c>
      <c r="M28" s="123">
        <f t="shared" si="22"/>
        <v>2830</v>
      </c>
      <c r="N28" s="123">
        <f t="shared" si="22"/>
        <v>2894</v>
      </c>
      <c r="O28" s="123">
        <f t="shared" si="22"/>
        <v>3218</v>
      </c>
      <c r="P28" s="124">
        <f t="shared" si="22"/>
        <v>3861</v>
      </c>
      <c r="AC28" s="46">
        <v>643.2900000000001</v>
      </c>
      <c r="AD28" s="46">
        <v>707.25</v>
      </c>
      <c r="AE28" s="46">
        <v>964.3199999999999</v>
      </c>
      <c r="AF28" s="46">
        <v>1286.5800000000002</v>
      </c>
      <c r="AG28" s="46">
        <v>1607.6100000000001</v>
      </c>
      <c r="AH28" s="46">
        <v>1929.87</v>
      </c>
      <c r="AI28" s="46">
        <v>2250.9</v>
      </c>
      <c r="AJ28" s="46">
        <v>2573.1600000000003</v>
      </c>
      <c r="AK28" s="46">
        <v>2830.23</v>
      </c>
      <c r="AL28" s="46">
        <v>2894.19</v>
      </c>
      <c r="AM28" s="46">
        <v>3217.68</v>
      </c>
      <c r="AN28" s="46">
        <v>3860.9700000000003</v>
      </c>
    </row>
    <row r="29" ht="15.75" customHeight="1">
      <c r="B29" s="89">
        <v>13.0</v>
      </c>
      <c r="C29" s="61">
        <f>C27+50</f>
        <v>632</v>
      </c>
      <c r="D29" s="120" t="s">
        <v>59</v>
      </c>
      <c r="E29" s="64">
        <f t="shared" ref="E29:P29" si="23">ROUND(AC29-(AC29*$J$5),0)</f>
        <v>26217</v>
      </c>
      <c r="F29" s="64">
        <f t="shared" si="23"/>
        <v>28623</v>
      </c>
      <c r="G29" s="64">
        <f t="shared" si="23"/>
        <v>34145</v>
      </c>
      <c r="H29" s="64">
        <f t="shared" si="23"/>
        <v>38160</v>
      </c>
      <c r="I29" s="64">
        <f t="shared" si="23"/>
        <v>45026</v>
      </c>
      <c r="J29" s="64">
        <f t="shared" si="23"/>
        <v>47131</v>
      </c>
      <c r="K29" s="64">
        <f t="shared" si="23"/>
        <v>52085</v>
      </c>
      <c r="L29" s="64">
        <f t="shared" si="23"/>
        <v>59158</v>
      </c>
      <c r="M29" s="64">
        <f t="shared" si="23"/>
        <v>71825</v>
      </c>
      <c r="N29" s="64">
        <f t="shared" si="23"/>
        <v>73408</v>
      </c>
      <c r="O29" s="64">
        <f t="shared" si="23"/>
        <v>91221</v>
      </c>
      <c r="P29" s="65">
        <f t="shared" si="23"/>
        <v>109034</v>
      </c>
      <c r="AC29" s="46">
        <v>26216.798153534997</v>
      </c>
      <c r="AD29" s="46">
        <v>28622.74239</v>
      </c>
      <c r="AE29" s="46">
        <v>34145.3177406</v>
      </c>
      <c r="AF29" s="46">
        <v>38159.877133521004</v>
      </c>
      <c r="AG29" s="46">
        <v>45025.953383862</v>
      </c>
      <c r="AH29" s="46">
        <v>47130.575470506</v>
      </c>
      <c r="AI29" s="46">
        <v>52085.26694408401</v>
      </c>
      <c r="AJ29" s="46">
        <v>59157.607738679995</v>
      </c>
      <c r="AK29" s="46">
        <v>71824.58279172001</v>
      </c>
      <c r="AL29" s="46">
        <v>73407.95467335</v>
      </c>
      <c r="AM29" s="46">
        <v>91220.8883416875</v>
      </c>
      <c r="AN29" s="46">
        <v>109033.822010025</v>
      </c>
    </row>
    <row r="30" ht="15.75" customHeight="1">
      <c r="B30" s="67"/>
      <c r="C30" s="68"/>
      <c r="D30" s="122" t="str">
        <f>RIGHT($K$5,21)</f>
        <v>ΔТ=70⁰С (95/85/20) Вт</v>
      </c>
      <c r="E30" s="123">
        <f t="shared" ref="E30:P30" si="24">ROUND(IF($D30="ΔТ=70⁰С (95/85/20) Вт",AC30,(IF($D30="ΔТ=60⁰С (90/70/20) Вт",AC30*0.818,AC30*0.646))),0)</f>
        <v>699</v>
      </c>
      <c r="F30" s="123">
        <f t="shared" si="24"/>
        <v>768</v>
      </c>
      <c r="G30" s="123">
        <f t="shared" si="24"/>
        <v>1047</v>
      </c>
      <c r="H30" s="123">
        <f t="shared" si="24"/>
        <v>1397</v>
      </c>
      <c r="I30" s="123">
        <f t="shared" si="24"/>
        <v>1747</v>
      </c>
      <c r="J30" s="123">
        <f t="shared" si="24"/>
        <v>2096</v>
      </c>
      <c r="K30" s="123">
        <f t="shared" si="24"/>
        <v>2445</v>
      </c>
      <c r="L30" s="123">
        <f t="shared" si="24"/>
        <v>2796</v>
      </c>
      <c r="M30" s="123">
        <f t="shared" si="24"/>
        <v>3075</v>
      </c>
      <c r="N30" s="123">
        <f t="shared" si="24"/>
        <v>3144</v>
      </c>
      <c r="O30" s="123">
        <f t="shared" si="24"/>
        <v>3494</v>
      </c>
      <c r="P30" s="124">
        <f t="shared" si="24"/>
        <v>4193</v>
      </c>
      <c r="AC30" s="46">
        <v>698.64</v>
      </c>
      <c r="AD30" s="46">
        <v>767.52</v>
      </c>
      <c r="AE30" s="46">
        <v>1046.73</v>
      </c>
      <c r="AF30" s="46">
        <v>1397.28</v>
      </c>
      <c r="AG30" s="46">
        <v>1746.6</v>
      </c>
      <c r="AH30" s="46">
        <v>2095.92</v>
      </c>
      <c r="AI30" s="46">
        <v>2445.24</v>
      </c>
      <c r="AJ30" s="46">
        <v>2795.79</v>
      </c>
      <c r="AK30" s="46">
        <v>3075.0</v>
      </c>
      <c r="AL30" s="46">
        <v>3143.8799999999997</v>
      </c>
      <c r="AM30" s="46">
        <v>3494.43</v>
      </c>
      <c r="AN30" s="46">
        <v>4193.070000000001</v>
      </c>
    </row>
    <row r="31" ht="15.75" customHeight="1">
      <c r="B31" s="89">
        <v>14.0</v>
      </c>
      <c r="C31" s="61">
        <f>C29+50</f>
        <v>682</v>
      </c>
      <c r="D31" s="120" t="s">
        <v>59</v>
      </c>
      <c r="E31" s="64">
        <f t="shared" ref="E31:P31" si="25">ROUND(AC31-(AC31*$J$5),0)</f>
        <v>27950</v>
      </c>
      <c r="F31" s="64">
        <f t="shared" si="25"/>
        <v>30529</v>
      </c>
      <c r="G31" s="64">
        <f t="shared" si="25"/>
        <v>36292</v>
      </c>
      <c r="H31" s="64">
        <f t="shared" si="25"/>
        <v>40616</v>
      </c>
      <c r="I31" s="64">
        <f t="shared" si="25"/>
        <v>48009</v>
      </c>
      <c r="J31" s="64">
        <f t="shared" si="25"/>
        <v>50277</v>
      </c>
      <c r="K31" s="64">
        <f t="shared" si="25"/>
        <v>55613</v>
      </c>
      <c r="L31" s="64">
        <f t="shared" si="25"/>
        <v>63228</v>
      </c>
      <c r="M31" s="64">
        <f t="shared" si="25"/>
        <v>76799</v>
      </c>
      <c r="N31" s="64">
        <f t="shared" si="25"/>
        <v>78496</v>
      </c>
      <c r="O31" s="64">
        <f t="shared" si="25"/>
        <v>97581</v>
      </c>
      <c r="P31" s="65">
        <f t="shared" si="25"/>
        <v>116666</v>
      </c>
      <c r="AC31" s="46">
        <v>27950.14406052</v>
      </c>
      <c r="AD31" s="46">
        <v>30529.056492000003</v>
      </c>
      <c r="AE31" s="46">
        <v>36291.916471337994</v>
      </c>
      <c r="AF31" s="46">
        <v>40615.51081301999</v>
      </c>
      <c r="AG31" s="46">
        <v>48009.19005550799</v>
      </c>
      <c r="AH31" s="46">
        <v>50277.37630707</v>
      </c>
      <c r="AI31" s="46">
        <v>55612.75251846601</v>
      </c>
      <c r="AJ31" s="46">
        <v>63227.894745312</v>
      </c>
      <c r="AK31" s="46">
        <v>76799.37802204803</v>
      </c>
      <c r="AL31" s="46">
        <v>78495.81343164001</v>
      </c>
      <c r="AM31" s="46">
        <v>97580.71178955</v>
      </c>
      <c r="AN31" s="46">
        <v>116665.61014746</v>
      </c>
    </row>
    <row r="32" ht="15.75" customHeight="1">
      <c r="B32" s="73"/>
      <c r="C32" s="74"/>
      <c r="D32" s="122" t="str">
        <f>RIGHT($K$5,21)</f>
        <v>ΔТ=70⁰С (95/85/20) Вт</v>
      </c>
      <c r="E32" s="123">
        <f t="shared" ref="E32:P32" si="26">ROUND(IF($D32="ΔТ=70⁰С (95/85/20) Вт",AC32,(IF($D32="ΔТ=60⁰С (90/70/20) Вт",AC32*0.818,AC32*0.646))),0)</f>
        <v>754</v>
      </c>
      <c r="F32" s="123">
        <f t="shared" si="26"/>
        <v>829</v>
      </c>
      <c r="G32" s="123">
        <f t="shared" si="26"/>
        <v>1130</v>
      </c>
      <c r="H32" s="123">
        <f t="shared" si="26"/>
        <v>1508</v>
      </c>
      <c r="I32" s="123">
        <f t="shared" si="26"/>
        <v>1884</v>
      </c>
      <c r="J32" s="123">
        <f t="shared" si="26"/>
        <v>2263</v>
      </c>
      <c r="K32" s="123">
        <f t="shared" si="26"/>
        <v>2640</v>
      </c>
      <c r="L32" s="123">
        <f t="shared" si="26"/>
        <v>3017</v>
      </c>
      <c r="M32" s="123">
        <f t="shared" si="26"/>
        <v>3319</v>
      </c>
      <c r="N32" s="123">
        <f t="shared" si="26"/>
        <v>3394</v>
      </c>
      <c r="O32" s="123">
        <f t="shared" si="26"/>
        <v>3772</v>
      </c>
      <c r="P32" s="124">
        <f t="shared" si="26"/>
        <v>4526</v>
      </c>
      <c r="AC32" s="46">
        <v>753.99</v>
      </c>
      <c r="AD32" s="46">
        <v>829.02</v>
      </c>
      <c r="AE32" s="46">
        <v>1130.37</v>
      </c>
      <c r="AF32" s="46">
        <v>1507.98</v>
      </c>
      <c r="AG32" s="46">
        <v>1884.3600000000001</v>
      </c>
      <c r="AH32" s="46">
        <v>2263.2</v>
      </c>
      <c r="AI32" s="46">
        <v>2639.58</v>
      </c>
      <c r="AJ32" s="46">
        <v>3017.19</v>
      </c>
      <c r="AK32" s="46">
        <v>3318.54</v>
      </c>
      <c r="AL32" s="46">
        <v>3393.57</v>
      </c>
      <c r="AM32" s="46">
        <v>3772.4100000000003</v>
      </c>
      <c r="AN32" s="46">
        <v>4526.4</v>
      </c>
    </row>
    <row r="33" ht="15.75" customHeight="1">
      <c r="E33" s="75"/>
      <c r="F33" s="75" t="s">
        <v>60</v>
      </c>
    </row>
    <row r="34" ht="15.0" customHeight="1">
      <c r="B34" s="76" t="s">
        <v>56</v>
      </c>
      <c r="C34" s="5"/>
      <c r="D34" s="63"/>
      <c r="E34" s="78">
        <v>500.0</v>
      </c>
      <c r="F34" s="78">
        <v>550.0</v>
      </c>
      <c r="G34" s="78">
        <v>750.0</v>
      </c>
      <c r="H34" s="78">
        <v>1000.0</v>
      </c>
      <c r="I34" s="78">
        <v>1250.0</v>
      </c>
      <c r="J34" s="78">
        <v>1500.0</v>
      </c>
      <c r="K34" s="78">
        <v>1750.0</v>
      </c>
      <c r="L34" s="78">
        <v>2000.0</v>
      </c>
      <c r="M34" s="78">
        <v>2200.0</v>
      </c>
      <c r="N34" s="78">
        <v>2250.0</v>
      </c>
      <c r="O34" s="78">
        <v>2500.0</v>
      </c>
      <c r="P34" s="79">
        <v>3000.0</v>
      </c>
    </row>
    <row r="35" ht="15.0" customHeight="1">
      <c r="B35" s="128" t="s">
        <v>62</v>
      </c>
      <c r="C35" s="11"/>
      <c r="D35" s="44"/>
      <c r="E35" s="232">
        <v>58.0</v>
      </c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2"/>
    </row>
    <row r="36" ht="15.75" customHeight="1">
      <c r="B36" s="84" t="s">
        <v>7</v>
      </c>
      <c r="C36" s="85" t="s">
        <v>61</v>
      </c>
      <c r="D36" s="86" t="s">
        <v>65</v>
      </c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8"/>
    </row>
    <row r="37" ht="15.75" customHeight="1">
      <c r="B37" s="89">
        <v>2.0</v>
      </c>
      <c r="C37" s="90">
        <v>50.0</v>
      </c>
      <c r="D37" s="91" t="s">
        <v>66</v>
      </c>
      <c r="E37" s="81">
        <v>4.0</v>
      </c>
      <c r="F37" s="81">
        <v>4.4</v>
      </c>
      <c r="G37" s="81">
        <v>5.2</v>
      </c>
      <c r="H37" s="81">
        <v>7.0</v>
      </c>
      <c r="I37" s="81">
        <v>7.4</v>
      </c>
      <c r="J37" s="81">
        <v>8.4</v>
      </c>
      <c r="K37" s="81">
        <v>9.5</v>
      </c>
      <c r="L37" s="81">
        <v>10.6</v>
      </c>
      <c r="M37" s="81">
        <v>11.5</v>
      </c>
      <c r="N37" s="81">
        <v>11.6</v>
      </c>
      <c r="O37" s="81">
        <v>12.7</v>
      </c>
      <c r="P37" s="82">
        <v>15.3</v>
      </c>
    </row>
    <row r="38" ht="15.75" customHeight="1">
      <c r="B38" s="73"/>
      <c r="C38" s="74"/>
      <c r="D38" s="94" t="s">
        <v>67</v>
      </c>
      <c r="E38" s="81">
        <v>0.7</v>
      </c>
      <c r="F38" s="81">
        <v>0.7</v>
      </c>
      <c r="G38" s="81">
        <v>1.0</v>
      </c>
      <c r="H38" s="81">
        <v>1.2</v>
      </c>
      <c r="I38" s="81">
        <v>1.5</v>
      </c>
      <c r="J38" s="81">
        <v>1.8</v>
      </c>
      <c r="K38" s="81">
        <v>2.1</v>
      </c>
      <c r="L38" s="81">
        <v>2.3</v>
      </c>
      <c r="M38" s="81">
        <v>2.6</v>
      </c>
      <c r="N38" s="81">
        <v>2.6</v>
      </c>
      <c r="O38" s="81">
        <v>2.9</v>
      </c>
      <c r="P38" s="82">
        <v>3.4</v>
      </c>
    </row>
    <row r="39" ht="15.75" customHeight="1">
      <c r="B39" s="89">
        <v>3.0</v>
      </c>
      <c r="C39" s="90">
        <v>100.0</v>
      </c>
      <c r="D39" s="100" t="s">
        <v>66</v>
      </c>
      <c r="E39" s="92">
        <v>5.1</v>
      </c>
      <c r="F39" s="92">
        <v>5.6</v>
      </c>
      <c r="G39" s="92">
        <v>6.9</v>
      </c>
      <c r="H39" s="92">
        <v>9.2</v>
      </c>
      <c r="I39" s="92">
        <v>10.1</v>
      </c>
      <c r="J39" s="92">
        <v>11.7</v>
      </c>
      <c r="K39" s="92">
        <v>13.3</v>
      </c>
      <c r="L39" s="92">
        <v>14.9</v>
      </c>
      <c r="M39" s="92">
        <v>16.3</v>
      </c>
      <c r="N39" s="92">
        <v>16.4</v>
      </c>
      <c r="O39" s="92">
        <v>18.1</v>
      </c>
      <c r="P39" s="93">
        <v>21.7</v>
      </c>
    </row>
    <row r="40" ht="15.75" customHeight="1">
      <c r="B40" s="73"/>
      <c r="C40" s="74"/>
      <c r="D40" s="103" t="s">
        <v>67</v>
      </c>
      <c r="E40" s="96">
        <v>1.1</v>
      </c>
      <c r="F40" s="96">
        <v>1.1</v>
      </c>
      <c r="G40" s="96">
        <v>1.5</v>
      </c>
      <c r="H40" s="96">
        <v>1.9</v>
      </c>
      <c r="I40" s="96">
        <v>2.3</v>
      </c>
      <c r="J40" s="96">
        <v>2.7</v>
      </c>
      <c r="K40" s="96">
        <v>3.1</v>
      </c>
      <c r="L40" s="96">
        <v>3.5</v>
      </c>
      <c r="M40" s="96">
        <v>3.8</v>
      </c>
      <c r="N40" s="96">
        <v>3.9</v>
      </c>
      <c r="O40" s="96">
        <v>4.3</v>
      </c>
      <c r="P40" s="97">
        <v>5.2</v>
      </c>
    </row>
    <row r="41" ht="15.75" customHeight="1">
      <c r="B41" s="89">
        <v>4.0</v>
      </c>
      <c r="C41" s="90">
        <v>150.0</v>
      </c>
      <c r="D41" s="91" t="s">
        <v>66</v>
      </c>
      <c r="E41" s="101">
        <v>6.2</v>
      </c>
      <c r="F41" s="101">
        <v>6.8</v>
      </c>
      <c r="G41" s="101">
        <v>8.5</v>
      </c>
      <c r="H41" s="101">
        <v>11.4</v>
      </c>
      <c r="I41" s="101">
        <v>12.8</v>
      </c>
      <c r="J41" s="101">
        <v>14.9</v>
      </c>
      <c r="K41" s="101">
        <v>17.1</v>
      </c>
      <c r="L41" s="101">
        <v>19.2</v>
      </c>
      <c r="M41" s="101">
        <v>21.1</v>
      </c>
      <c r="N41" s="101">
        <v>21.3</v>
      </c>
      <c r="O41" s="101">
        <v>23.5</v>
      </c>
      <c r="P41" s="102">
        <v>28.2</v>
      </c>
    </row>
    <row r="42" ht="15.75" customHeight="1">
      <c r="B42" s="73"/>
      <c r="C42" s="74"/>
      <c r="D42" s="94" t="s">
        <v>67</v>
      </c>
      <c r="E42" s="81">
        <v>1.4</v>
      </c>
      <c r="F42" s="81">
        <v>1.5</v>
      </c>
      <c r="G42" s="81">
        <v>2.0</v>
      </c>
      <c r="H42" s="81">
        <v>2.5</v>
      </c>
      <c r="I42" s="81">
        <v>3.1</v>
      </c>
      <c r="J42" s="81">
        <v>3.6</v>
      </c>
      <c r="K42" s="81">
        <v>4.2</v>
      </c>
      <c r="L42" s="81">
        <v>4.7</v>
      </c>
      <c r="M42" s="81">
        <v>5.1</v>
      </c>
      <c r="N42" s="81">
        <v>5.3</v>
      </c>
      <c r="O42" s="81">
        <v>5.8</v>
      </c>
      <c r="P42" s="82">
        <v>6.9</v>
      </c>
    </row>
    <row r="43" ht="15.75" customHeight="1">
      <c r="B43" s="89">
        <v>5.0</v>
      </c>
      <c r="C43" s="90">
        <v>200.0</v>
      </c>
      <c r="D43" s="100" t="s">
        <v>66</v>
      </c>
      <c r="E43" s="92">
        <v>7.3</v>
      </c>
      <c r="F43" s="92">
        <v>8.0</v>
      </c>
      <c r="G43" s="92">
        <v>10.2</v>
      </c>
      <c r="H43" s="92">
        <v>13.6</v>
      </c>
      <c r="I43" s="92">
        <v>15.5</v>
      </c>
      <c r="J43" s="92">
        <v>18.2</v>
      </c>
      <c r="K43" s="92">
        <v>20.9</v>
      </c>
      <c r="L43" s="92">
        <v>23.5</v>
      </c>
      <c r="M43" s="92">
        <v>25.9</v>
      </c>
      <c r="N43" s="92">
        <v>26.2</v>
      </c>
      <c r="O43" s="92">
        <v>28.9</v>
      </c>
      <c r="P43" s="93">
        <v>34.7</v>
      </c>
    </row>
    <row r="44" ht="15.75" customHeight="1">
      <c r="B44" s="73"/>
      <c r="C44" s="74"/>
      <c r="D44" s="103" t="s">
        <v>67</v>
      </c>
      <c r="E44" s="81">
        <v>1.8</v>
      </c>
      <c r="F44" s="81">
        <v>1.9</v>
      </c>
      <c r="G44" s="81">
        <v>2.5</v>
      </c>
      <c r="H44" s="81">
        <v>3.2</v>
      </c>
      <c r="I44" s="81">
        <v>3.8</v>
      </c>
      <c r="J44" s="81">
        <v>4.5</v>
      </c>
      <c r="K44" s="81">
        <v>5.2</v>
      </c>
      <c r="L44" s="81">
        <v>5.9</v>
      </c>
      <c r="M44" s="81">
        <v>6.4</v>
      </c>
      <c r="N44" s="81">
        <v>6.6</v>
      </c>
      <c r="O44" s="81">
        <v>7.3</v>
      </c>
      <c r="P44" s="82">
        <v>8.6</v>
      </c>
    </row>
    <row r="45" ht="15.75" customHeight="1">
      <c r="B45" s="89">
        <v>6.0</v>
      </c>
      <c r="C45" s="90">
        <v>250.0</v>
      </c>
      <c r="D45" s="91" t="s">
        <v>66</v>
      </c>
      <c r="E45" s="101">
        <v>8.4</v>
      </c>
      <c r="F45" s="101">
        <v>9.2</v>
      </c>
      <c r="G45" s="101">
        <v>11.9</v>
      </c>
      <c r="H45" s="101">
        <v>15.8</v>
      </c>
      <c r="I45" s="101">
        <v>18.2</v>
      </c>
      <c r="J45" s="101">
        <v>21.5</v>
      </c>
      <c r="K45" s="101">
        <v>24.7</v>
      </c>
      <c r="L45" s="101">
        <v>27.8</v>
      </c>
      <c r="M45" s="101">
        <v>30.7</v>
      </c>
      <c r="N45" s="101">
        <v>31.1</v>
      </c>
      <c r="O45" s="101">
        <v>34.3</v>
      </c>
      <c r="P45" s="102">
        <v>41.2</v>
      </c>
    </row>
    <row r="46" ht="15.75" customHeight="1">
      <c r="B46" s="73"/>
      <c r="C46" s="74"/>
      <c r="D46" s="94" t="s">
        <v>67</v>
      </c>
      <c r="E46" s="81">
        <v>2.2</v>
      </c>
      <c r="F46" s="81">
        <v>2.3</v>
      </c>
      <c r="G46" s="81">
        <v>3.0</v>
      </c>
      <c r="H46" s="81">
        <v>3.8</v>
      </c>
      <c r="I46" s="81">
        <v>4.6</v>
      </c>
      <c r="J46" s="81">
        <v>5.4</v>
      </c>
      <c r="K46" s="81">
        <v>6.3</v>
      </c>
      <c r="L46" s="81">
        <v>7.1</v>
      </c>
      <c r="M46" s="81">
        <v>7.7</v>
      </c>
      <c r="N46" s="81">
        <v>7.9</v>
      </c>
      <c r="O46" s="81">
        <v>8.7</v>
      </c>
      <c r="P46" s="82">
        <v>10.4</v>
      </c>
    </row>
    <row r="47" ht="15.75" customHeight="1">
      <c r="B47" s="89">
        <v>7.0</v>
      </c>
      <c r="C47" s="90">
        <v>300.0</v>
      </c>
      <c r="D47" s="100" t="s">
        <v>66</v>
      </c>
      <c r="E47" s="92">
        <v>9.5</v>
      </c>
      <c r="F47" s="92">
        <v>10.4</v>
      </c>
      <c r="G47" s="92">
        <v>13.6</v>
      </c>
      <c r="H47" s="92">
        <v>18.0</v>
      </c>
      <c r="I47" s="92">
        <v>20.9</v>
      </c>
      <c r="J47" s="92">
        <v>24.8</v>
      </c>
      <c r="K47" s="92">
        <v>28.5</v>
      </c>
      <c r="L47" s="92">
        <v>32.1</v>
      </c>
      <c r="M47" s="92">
        <v>35.5</v>
      </c>
      <c r="N47" s="92">
        <v>36.0</v>
      </c>
      <c r="O47" s="92">
        <v>39.7</v>
      </c>
      <c r="P47" s="93">
        <v>47.7</v>
      </c>
    </row>
    <row r="48" ht="15.75" customHeight="1">
      <c r="B48" s="73"/>
      <c r="C48" s="74"/>
      <c r="D48" s="103" t="s">
        <v>67</v>
      </c>
      <c r="E48" s="81">
        <v>2.5</v>
      </c>
      <c r="F48" s="81">
        <v>2.7</v>
      </c>
      <c r="G48" s="81">
        <v>3.5</v>
      </c>
      <c r="H48" s="81">
        <v>4.4</v>
      </c>
      <c r="I48" s="81">
        <v>5.4</v>
      </c>
      <c r="J48" s="81">
        <v>6.3</v>
      </c>
      <c r="K48" s="81">
        <v>7.3</v>
      </c>
      <c r="L48" s="81">
        <v>8.3</v>
      </c>
      <c r="M48" s="81">
        <v>9.0</v>
      </c>
      <c r="N48" s="81">
        <v>9.2</v>
      </c>
      <c r="O48" s="81">
        <v>10.2</v>
      </c>
      <c r="P48" s="82">
        <v>12.1</v>
      </c>
    </row>
    <row r="49" ht="15.75" customHeight="1">
      <c r="B49" s="89">
        <v>8.0</v>
      </c>
      <c r="C49" s="90">
        <v>350.0</v>
      </c>
      <c r="D49" s="91" t="s">
        <v>66</v>
      </c>
      <c r="E49" s="101">
        <v>10.6</v>
      </c>
      <c r="F49" s="101">
        <v>11.6</v>
      </c>
      <c r="G49" s="101">
        <v>15.3</v>
      </c>
      <c r="H49" s="101">
        <v>20.2</v>
      </c>
      <c r="I49" s="101">
        <v>23.6</v>
      </c>
      <c r="J49" s="101">
        <v>28.1</v>
      </c>
      <c r="K49" s="101">
        <v>32.3</v>
      </c>
      <c r="L49" s="101">
        <v>36.4</v>
      </c>
      <c r="M49" s="101">
        <v>40.3</v>
      </c>
      <c r="N49" s="101">
        <v>40.9</v>
      </c>
      <c r="O49" s="101">
        <v>45.1</v>
      </c>
      <c r="P49" s="102">
        <v>54.2</v>
      </c>
    </row>
    <row r="50" ht="15.75" customHeight="1">
      <c r="B50" s="73"/>
      <c r="C50" s="74"/>
      <c r="D50" s="94" t="s">
        <v>67</v>
      </c>
      <c r="E50" s="81">
        <v>2.9</v>
      </c>
      <c r="F50" s="81">
        <v>3.1</v>
      </c>
      <c r="G50" s="81">
        <v>4.0</v>
      </c>
      <c r="H50" s="81">
        <v>5.1</v>
      </c>
      <c r="I50" s="81">
        <v>6.2</v>
      </c>
      <c r="J50" s="81">
        <v>7.3</v>
      </c>
      <c r="K50" s="81">
        <v>8.4</v>
      </c>
      <c r="L50" s="81">
        <v>9.4</v>
      </c>
      <c r="M50" s="81">
        <v>10.3</v>
      </c>
      <c r="N50" s="81">
        <v>10.5</v>
      </c>
      <c r="O50" s="81">
        <v>11.6</v>
      </c>
      <c r="P50" s="82">
        <v>13.8</v>
      </c>
    </row>
    <row r="51" ht="15.75" customHeight="1">
      <c r="B51" s="89">
        <v>9.0</v>
      </c>
      <c r="C51" s="90">
        <v>400.0</v>
      </c>
      <c r="D51" s="100" t="s">
        <v>66</v>
      </c>
      <c r="E51" s="92">
        <v>11.7</v>
      </c>
      <c r="F51" s="92">
        <v>12.8</v>
      </c>
      <c r="G51" s="92">
        <v>17.0</v>
      </c>
      <c r="H51" s="92">
        <v>22.4</v>
      </c>
      <c r="I51" s="92">
        <v>26.3</v>
      </c>
      <c r="J51" s="92">
        <v>31.4</v>
      </c>
      <c r="K51" s="92">
        <v>36.1</v>
      </c>
      <c r="L51" s="92">
        <v>40.7</v>
      </c>
      <c r="M51" s="92">
        <v>45.1</v>
      </c>
      <c r="N51" s="92">
        <v>45.8</v>
      </c>
      <c r="O51" s="92">
        <v>50.5</v>
      </c>
      <c r="P51" s="93">
        <v>60.7</v>
      </c>
    </row>
    <row r="52" ht="15.75" customHeight="1">
      <c r="B52" s="73"/>
      <c r="C52" s="74"/>
      <c r="D52" s="103" t="s">
        <v>67</v>
      </c>
      <c r="E52" s="81">
        <v>3.2</v>
      </c>
      <c r="F52" s="81">
        <v>3.5</v>
      </c>
      <c r="G52" s="81">
        <v>4.5</v>
      </c>
      <c r="H52" s="81">
        <v>5.7</v>
      </c>
      <c r="I52" s="81">
        <v>6.9</v>
      </c>
      <c r="J52" s="81">
        <v>8.2</v>
      </c>
      <c r="K52" s="81">
        <v>9.4</v>
      </c>
      <c r="L52" s="81">
        <v>10.6</v>
      </c>
      <c r="M52" s="81">
        <v>11.6</v>
      </c>
      <c r="N52" s="81">
        <v>11.9</v>
      </c>
      <c r="O52" s="81">
        <v>13.1</v>
      </c>
      <c r="P52" s="82">
        <v>15.6</v>
      </c>
    </row>
    <row r="53" ht="15.75" customHeight="1">
      <c r="B53" s="89">
        <v>10.0</v>
      </c>
      <c r="C53" s="90">
        <v>450.0</v>
      </c>
      <c r="D53" s="91" t="s">
        <v>66</v>
      </c>
      <c r="E53" s="92">
        <v>12.8</v>
      </c>
      <c r="F53" s="92">
        <v>14.0</v>
      </c>
      <c r="G53" s="92">
        <v>18.7</v>
      </c>
      <c r="H53" s="92">
        <v>24.6</v>
      </c>
      <c r="I53" s="92">
        <v>29.0</v>
      </c>
      <c r="J53" s="92">
        <v>33.1</v>
      </c>
      <c r="K53" s="92">
        <v>39.9</v>
      </c>
      <c r="L53" s="92">
        <v>45.0</v>
      </c>
      <c r="M53" s="92">
        <v>49.9</v>
      </c>
      <c r="N53" s="92">
        <v>50.7</v>
      </c>
      <c r="O53" s="92">
        <v>55.9</v>
      </c>
      <c r="P53" s="93">
        <v>67.2</v>
      </c>
    </row>
    <row r="54" ht="15.75" customHeight="1">
      <c r="B54" s="73"/>
      <c r="C54" s="74"/>
      <c r="D54" s="94" t="s">
        <v>67</v>
      </c>
      <c r="E54" s="81">
        <v>3.6</v>
      </c>
      <c r="F54" s="81">
        <v>3.9</v>
      </c>
      <c r="G54" s="81">
        <v>5.0</v>
      </c>
      <c r="H54" s="81">
        <v>6.4</v>
      </c>
      <c r="I54" s="81">
        <v>7.7</v>
      </c>
      <c r="J54" s="81">
        <v>9.1</v>
      </c>
      <c r="K54" s="81">
        <v>10.5</v>
      </c>
      <c r="L54" s="81">
        <v>11.8</v>
      </c>
      <c r="M54" s="81">
        <v>12.9</v>
      </c>
      <c r="N54" s="81">
        <v>13.2</v>
      </c>
      <c r="O54" s="81">
        <v>14.6</v>
      </c>
      <c r="P54" s="82">
        <v>17.3</v>
      </c>
    </row>
    <row r="55" ht="15.75" customHeight="1">
      <c r="B55" s="89">
        <v>11.0</v>
      </c>
      <c r="C55" s="90">
        <v>500.0</v>
      </c>
      <c r="D55" s="91" t="s">
        <v>66</v>
      </c>
      <c r="E55" s="81">
        <v>13.9</v>
      </c>
      <c r="F55" s="81">
        <v>15.2</v>
      </c>
      <c r="G55" s="81">
        <v>20.4</v>
      </c>
      <c r="H55" s="81">
        <v>26.8</v>
      </c>
      <c r="I55" s="81">
        <v>31.7</v>
      </c>
      <c r="J55" s="81">
        <v>38.0</v>
      </c>
      <c r="K55" s="81">
        <v>43.7</v>
      </c>
      <c r="L55" s="81">
        <v>49.3</v>
      </c>
      <c r="M55" s="81">
        <v>54.7</v>
      </c>
      <c r="N55" s="81">
        <v>55.6</v>
      </c>
      <c r="O55" s="81">
        <v>61.3</v>
      </c>
      <c r="P55" s="82">
        <v>73.7</v>
      </c>
    </row>
    <row r="56" ht="15.75" customHeight="1">
      <c r="B56" s="73"/>
      <c r="C56" s="74"/>
      <c r="D56" s="94" t="s">
        <v>67</v>
      </c>
      <c r="E56" s="81">
        <v>4.0</v>
      </c>
      <c r="F56" s="81">
        <v>4.3</v>
      </c>
      <c r="G56" s="81">
        <v>5.5</v>
      </c>
      <c r="H56" s="81">
        <v>7.0</v>
      </c>
      <c r="I56" s="81">
        <v>8.5</v>
      </c>
      <c r="J56" s="81">
        <v>10.0</v>
      </c>
      <c r="K56" s="81">
        <v>11.5</v>
      </c>
      <c r="L56" s="81">
        <v>13.0</v>
      </c>
      <c r="M56" s="81">
        <v>14.2</v>
      </c>
      <c r="N56" s="81">
        <v>14.5</v>
      </c>
      <c r="O56" s="81">
        <v>16.0</v>
      </c>
      <c r="P56" s="82">
        <v>19.0</v>
      </c>
    </row>
    <row r="57" ht="15.75" customHeight="1">
      <c r="B57" s="89">
        <v>12.0</v>
      </c>
      <c r="C57" s="90">
        <v>550.0</v>
      </c>
      <c r="D57" s="100" t="s">
        <v>66</v>
      </c>
      <c r="E57" s="92">
        <v>15.0</v>
      </c>
      <c r="F57" s="92">
        <v>16.5</v>
      </c>
      <c r="G57" s="92">
        <v>22.1</v>
      </c>
      <c r="H57" s="92">
        <v>29.0</v>
      </c>
      <c r="I57" s="92">
        <v>34.4</v>
      </c>
      <c r="J57" s="92">
        <v>41.3</v>
      </c>
      <c r="K57" s="92">
        <v>47.5</v>
      </c>
      <c r="L57" s="92">
        <v>53.6</v>
      </c>
      <c r="M57" s="92">
        <v>59.5</v>
      </c>
      <c r="N57" s="92">
        <v>60.5</v>
      </c>
      <c r="O57" s="92">
        <v>66.7</v>
      </c>
      <c r="P57" s="93">
        <v>80.2</v>
      </c>
    </row>
    <row r="58" ht="15.75" customHeight="1">
      <c r="B58" s="73"/>
      <c r="C58" s="74"/>
      <c r="D58" s="103" t="s">
        <v>67</v>
      </c>
      <c r="E58" s="81">
        <v>4.3</v>
      </c>
      <c r="F58" s="81">
        <v>4.7</v>
      </c>
      <c r="G58" s="81">
        <v>6.0</v>
      </c>
      <c r="H58" s="81">
        <v>7.6</v>
      </c>
      <c r="I58" s="81">
        <v>9.3</v>
      </c>
      <c r="J58" s="81">
        <v>10.9</v>
      </c>
      <c r="K58" s="81">
        <v>12.6</v>
      </c>
      <c r="L58" s="81">
        <v>14.2</v>
      </c>
      <c r="M58" s="81">
        <v>15.5</v>
      </c>
      <c r="N58" s="81">
        <v>15.8</v>
      </c>
      <c r="O58" s="81">
        <v>17.5</v>
      </c>
      <c r="P58" s="82">
        <v>20.8</v>
      </c>
    </row>
    <row r="59" ht="15.75" customHeight="1">
      <c r="B59" s="89">
        <v>13.0</v>
      </c>
      <c r="C59" s="90">
        <v>600.0</v>
      </c>
      <c r="D59" s="91" t="s">
        <v>66</v>
      </c>
      <c r="E59" s="92">
        <v>16.1</v>
      </c>
      <c r="F59" s="92">
        <v>17.6</v>
      </c>
      <c r="G59" s="92">
        <v>23.8</v>
      </c>
      <c r="H59" s="92">
        <v>31.2</v>
      </c>
      <c r="I59" s="92">
        <v>37.1</v>
      </c>
      <c r="J59" s="92">
        <v>44.6</v>
      </c>
      <c r="K59" s="92">
        <v>51.3</v>
      </c>
      <c r="L59" s="92">
        <v>57.9</v>
      </c>
      <c r="M59" s="92">
        <v>64.3</v>
      </c>
      <c r="N59" s="92">
        <v>65.4</v>
      </c>
      <c r="O59" s="92">
        <v>72.1</v>
      </c>
      <c r="P59" s="93">
        <v>86.7</v>
      </c>
    </row>
    <row r="60" ht="15.75" customHeight="1">
      <c r="B60" s="73"/>
      <c r="C60" s="74"/>
      <c r="D60" s="94" t="s">
        <v>67</v>
      </c>
      <c r="E60" s="81">
        <v>4.7</v>
      </c>
      <c r="F60" s="81">
        <v>5.1</v>
      </c>
      <c r="G60" s="81">
        <v>6.5</v>
      </c>
      <c r="H60" s="81">
        <v>8.3</v>
      </c>
      <c r="I60" s="81">
        <v>10.0</v>
      </c>
      <c r="J60" s="81">
        <v>11.8</v>
      </c>
      <c r="K60" s="81">
        <v>13.6</v>
      </c>
      <c r="L60" s="81">
        <v>15.4</v>
      </c>
      <c r="M60" s="81">
        <v>16.8</v>
      </c>
      <c r="N60" s="81">
        <v>17.2</v>
      </c>
      <c r="O60" s="81">
        <v>18.9</v>
      </c>
      <c r="P60" s="82">
        <v>22.5</v>
      </c>
    </row>
    <row r="61" ht="15.75" customHeight="1">
      <c r="B61" s="89">
        <v>14.0</v>
      </c>
      <c r="C61" s="90">
        <v>650.0</v>
      </c>
      <c r="D61" s="91" t="s">
        <v>66</v>
      </c>
      <c r="E61" s="92">
        <v>17.2</v>
      </c>
      <c r="F61" s="92">
        <v>18.8</v>
      </c>
      <c r="G61" s="92">
        <v>25.5</v>
      </c>
      <c r="H61" s="92">
        <v>33.4</v>
      </c>
      <c r="I61" s="92">
        <v>39.8</v>
      </c>
      <c r="J61" s="92">
        <v>47.9</v>
      </c>
      <c r="K61" s="92">
        <v>55.1</v>
      </c>
      <c r="L61" s="92">
        <v>62.2</v>
      </c>
      <c r="M61" s="92">
        <v>69.1</v>
      </c>
      <c r="N61" s="92">
        <v>70.3</v>
      </c>
      <c r="O61" s="92">
        <v>77.5</v>
      </c>
      <c r="P61" s="93">
        <v>93.2</v>
      </c>
    </row>
    <row r="62" ht="15.75" customHeight="1">
      <c r="B62" s="73"/>
      <c r="C62" s="74"/>
      <c r="D62" s="94" t="s">
        <v>67</v>
      </c>
      <c r="E62" s="96">
        <v>5.1</v>
      </c>
      <c r="F62" s="96">
        <v>5.5</v>
      </c>
      <c r="G62" s="96">
        <v>7.0</v>
      </c>
      <c r="H62" s="96">
        <v>8.9</v>
      </c>
      <c r="I62" s="96">
        <v>10.8</v>
      </c>
      <c r="J62" s="96">
        <v>12.7</v>
      </c>
      <c r="K62" s="96">
        <v>14.7</v>
      </c>
      <c r="L62" s="96">
        <v>16.6</v>
      </c>
      <c r="M62" s="96">
        <v>18.1</v>
      </c>
      <c r="N62" s="96">
        <v>18.5</v>
      </c>
      <c r="O62" s="96">
        <v>20.4</v>
      </c>
      <c r="P62" s="97">
        <v>24.2</v>
      </c>
    </row>
    <row r="63" ht="15.0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C37:C38"/>
    <mergeCell ref="C39:C40"/>
    <mergeCell ref="C41:C42"/>
    <mergeCell ref="C43:C44"/>
    <mergeCell ref="C45:C46"/>
    <mergeCell ref="C47:C48"/>
    <mergeCell ref="C49:C50"/>
    <mergeCell ref="B59:B60"/>
    <mergeCell ref="B61:B62"/>
    <mergeCell ref="C51:C52"/>
    <mergeCell ref="C53:C54"/>
    <mergeCell ref="B55:B56"/>
    <mergeCell ref="C55:C56"/>
    <mergeCell ref="B57:B58"/>
    <mergeCell ref="C57:C58"/>
    <mergeCell ref="C59:C60"/>
    <mergeCell ref="C61:C62"/>
    <mergeCell ref="B1:E1"/>
    <mergeCell ref="B5:D5"/>
    <mergeCell ref="K5:O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C17:C18"/>
    <mergeCell ref="B34:D34"/>
    <mergeCell ref="B35:D35"/>
    <mergeCell ref="E35:P35"/>
    <mergeCell ref="D36:P36"/>
    <mergeCell ref="B17:B18"/>
    <mergeCell ref="B19:B20"/>
    <mergeCell ref="B21:B22"/>
    <mergeCell ref="B23:B24"/>
    <mergeCell ref="B25:B26"/>
    <mergeCell ref="B27:B28"/>
    <mergeCell ref="B29:B30"/>
    <mergeCell ref="C19:C20"/>
    <mergeCell ref="C21:C22"/>
    <mergeCell ref="C23:C24"/>
    <mergeCell ref="C25:C26"/>
    <mergeCell ref="C27:C28"/>
    <mergeCell ref="C29:C30"/>
    <mergeCell ref="C31:C32"/>
    <mergeCell ref="B49:B50"/>
    <mergeCell ref="B51:B52"/>
    <mergeCell ref="B53:B54"/>
    <mergeCell ref="B31:B32"/>
    <mergeCell ref="B37:B38"/>
    <mergeCell ref="B39:B40"/>
    <mergeCell ref="B41:B42"/>
    <mergeCell ref="B43:B44"/>
    <mergeCell ref="B45:B46"/>
    <mergeCell ref="B47:B48"/>
  </mergeCells>
  <dataValidations>
    <dataValidation type="list" allowBlank="1" showErrorMessage="1" sqref="K5">
      <formula1>$AD$4:$AD$6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4.86"/>
    <col customWidth="1" min="2" max="2" width="7.14"/>
    <col customWidth="1" min="3" max="3" width="11.29"/>
    <col customWidth="1" min="4" max="4" width="13.71"/>
    <col customWidth="1" min="5" max="5" width="14.43"/>
    <col customWidth="1" min="6" max="17" width="8.29"/>
    <col customWidth="1" min="18" max="42" width="8.71"/>
  </cols>
  <sheetData>
    <row r="1" ht="49.5" customHeight="1">
      <c r="B1" s="35"/>
      <c r="I1" s="36" t="s">
        <v>47</v>
      </c>
    </row>
    <row r="2">
      <c r="B2" s="34" t="s">
        <v>150</v>
      </c>
      <c r="C2" s="7"/>
      <c r="D2" s="7"/>
      <c r="E2" s="7"/>
      <c r="F2" s="7"/>
      <c r="H2" s="7"/>
      <c r="I2" s="7"/>
      <c r="J2" s="236" t="s">
        <v>151</v>
      </c>
      <c r="K2" s="7"/>
      <c r="L2" s="7"/>
      <c r="M2" s="7"/>
      <c r="N2" s="7"/>
      <c r="O2" s="7"/>
      <c r="P2" s="7"/>
      <c r="Q2" s="7"/>
    </row>
    <row r="3" ht="28.5" customHeight="1">
      <c r="B3" s="221" t="s">
        <v>152</v>
      </c>
      <c r="C3" s="41"/>
      <c r="D3" s="42"/>
      <c r="E3" s="42"/>
      <c r="F3" s="7"/>
      <c r="H3" s="43" t="s">
        <v>90</v>
      </c>
      <c r="I3" s="44"/>
      <c r="J3" s="43" t="s">
        <v>51</v>
      </c>
      <c r="K3" s="11"/>
      <c r="L3" s="11"/>
      <c r="M3" s="11"/>
      <c r="N3" s="44"/>
    </row>
    <row r="4" ht="9.0" customHeight="1">
      <c r="B4" s="41"/>
      <c r="C4" s="41"/>
      <c r="D4" s="42"/>
      <c r="E4" s="42"/>
      <c r="F4" s="7"/>
      <c r="G4" s="7"/>
      <c r="H4" s="7"/>
      <c r="I4" s="7"/>
      <c r="J4" s="7"/>
      <c r="K4" s="39"/>
      <c r="L4" s="39"/>
      <c r="M4" s="39"/>
      <c r="N4" s="39"/>
      <c r="O4" s="39"/>
      <c r="P4" s="39"/>
      <c r="Q4" s="39"/>
      <c r="R4" s="45"/>
      <c r="S4" s="45"/>
      <c r="T4" s="45"/>
      <c r="AD4" s="46" t="s">
        <v>52</v>
      </c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</row>
    <row r="5" ht="31.5" customHeight="1">
      <c r="B5" s="47" t="s">
        <v>153</v>
      </c>
      <c r="C5" s="27"/>
      <c r="D5" s="27"/>
      <c r="E5" s="48"/>
      <c r="F5" s="49"/>
      <c r="G5" s="50"/>
      <c r="H5" s="50"/>
      <c r="I5" s="50"/>
      <c r="J5" s="50"/>
      <c r="K5" s="51" t="s">
        <v>54</v>
      </c>
      <c r="L5" s="52">
        <v>0.0</v>
      </c>
      <c r="M5" s="49" t="s">
        <v>52</v>
      </c>
      <c r="N5" s="27"/>
      <c r="O5" s="27"/>
      <c r="P5" s="27"/>
      <c r="Q5" s="28"/>
      <c r="R5" s="217"/>
      <c r="S5" s="217"/>
      <c r="T5" s="217"/>
      <c r="AD5" s="117" t="s">
        <v>55</v>
      </c>
      <c r="AE5" s="131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</row>
    <row r="6" ht="26.25" customHeight="1">
      <c r="B6" s="54" t="s">
        <v>7</v>
      </c>
      <c r="C6" s="55" t="s">
        <v>56</v>
      </c>
      <c r="D6" s="56" t="s">
        <v>57</v>
      </c>
      <c r="E6" s="48"/>
      <c r="F6" s="222">
        <v>500.0</v>
      </c>
      <c r="G6" s="222">
        <v>550.0</v>
      </c>
      <c r="H6" s="222">
        <v>750.0</v>
      </c>
      <c r="I6" s="222">
        <v>1000.0</v>
      </c>
      <c r="J6" s="222">
        <v>1250.0</v>
      </c>
      <c r="K6" s="222">
        <v>1500.0</v>
      </c>
      <c r="L6" s="222">
        <v>1750.0</v>
      </c>
      <c r="M6" s="222">
        <v>2000.0</v>
      </c>
      <c r="N6" s="222">
        <v>2200.0</v>
      </c>
      <c r="O6" s="222">
        <v>2250.0</v>
      </c>
      <c r="P6" s="222">
        <v>2500.0</v>
      </c>
      <c r="Q6" s="223">
        <v>3000.0</v>
      </c>
      <c r="R6" s="217"/>
      <c r="S6" s="217"/>
      <c r="T6" s="217"/>
      <c r="AD6" s="117" t="s">
        <v>58</v>
      </c>
      <c r="AE6" s="131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</row>
    <row r="7" ht="15.0" customHeight="1">
      <c r="B7" s="60">
        <v>2.0</v>
      </c>
      <c r="C7" s="61">
        <v>198.0</v>
      </c>
      <c r="D7" s="62" t="s">
        <v>59</v>
      </c>
      <c r="E7" s="63"/>
      <c r="F7" s="64">
        <f t="shared" ref="F7:Q7" si="1">ROUND(AD7-(AD7*$L$5),0)</f>
        <v>17701</v>
      </c>
      <c r="G7" s="64">
        <f t="shared" si="1"/>
        <v>19041</v>
      </c>
      <c r="H7" s="64">
        <f t="shared" si="1"/>
        <v>20903</v>
      </c>
      <c r="I7" s="64">
        <f t="shared" si="1"/>
        <v>22124</v>
      </c>
      <c r="J7" s="64">
        <f t="shared" si="1"/>
        <v>24221</v>
      </c>
      <c r="K7" s="64">
        <f t="shared" si="1"/>
        <v>24854</v>
      </c>
      <c r="L7" s="64">
        <f t="shared" si="1"/>
        <v>26363</v>
      </c>
      <c r="M7" s="64">
        <f t="shared" si="1"/>
        <v>28531</v>
      </c>
      <c r="N7" s="64">
        <f t="shared" si="1"/>
        <v>33913</v>
      </c>
      <c r="O7" s="64">
        <f t="shared" si="1"/>
        <v>34585</v>
      </c>
      <c r="P7" s="64">
        <f t="shared" si="1"/>
        <v>42154</v>
      </c>
      <c r="Q7" s="65">
        <f t="shared" si="1"/>
        <v>49722</v>
      </c>
      <c r="AD7" s="46">
        <v>17700.6363831</v>
      </c>
      <c r="AE7" s="46">
        <v>19040.716332</v>
      </c>
      <c r="AF7" s="46">
        <v>20902.504491000003</v>
      </c>
      <c r="AG7" s="46">
        <v>22124.175618599995</v>
      </c>
      <c r="AH7" s="46">
        <v>24220.517389200006</v>
      </c>
      <c r="AI7" s="46">
        <v>24854.2951338</v>
      </c>
      <c r="AJ7" s="46">
        <v>26362.7435214</v>
      </c>
      <c r="AK7" s="46">
        <v>28530.779607000004</v>
      </c>
      <c r="AL7" s="46">
        <v>33912.632853</v>
      </c>
      <c r="AM7" s="46">
        <v>34585.364508750004</v>
      </c>
      <c r="AN7" s="46">
        <v>42153.595635937505</v>
      </c>
      <c r="AO7" s="46">
        <v>49721.826763125</v>
      </c>
      <c r="AP7" s="46"/>
    </row>
    <row r="8" ht="15.0" customHeight="1">
      <c r="B8" s="67"/>
      <c r="C8" s="68"/>
      <c r="D8" s="69" t="str">
        <f>RIGHT($M$5,21)</f>
        <v>ΔТ=70⁰С (95/85/20) Вт</v>
      </c>
      <c r="E8" s="70"/>
      <c r="F8" s="71">
        <f t="shared" ref="F8:Q8" si="2">ROUND(IF($D8="ΔТ=70⁰С (95/85/20) Вт",AD8,(IF($D8="ΔТ=60⁰С (90/70/20) Вт",AD8*0.818,AD8*0.646))),0)</f>
        <v>188</v>
      </c>
      <c r="G8" s="71">
        <f t="shared" si="2"/>
        <v>206</v>
      </c>
      <c r="H8" s="71">
        <f t="shared" si="2"/>
        <v>282</v>
      </c>
      <c r="I8" s="71">
        <f t="shared" si="2"/>
        <v>376</v>
      </c>
      <c r="J8" s="71">
        <f t="shared" si="2"/>
        <v>470</v>
      </c>
      <c r="K8" s="71">
        <f t="shared" si="2"/>
        <v>564</v>
      </c>
      <c r="L8" s="71">
        <f t="shared" si="2"/>
        <v>658</v>
      </c>
      <c r="M8" s="71">
        <f t="shared" si="2"/>
        <v>752</v>
      </c>
      <c r="N8" s="71">
        <f t="shared" si="2"/>
        <v>828</v>
      </c>
      <c r="O8" s="71">
        <f t="shared" si="2"/>
        <v>846</v>
      </c>
      <c r="P8" s="71">
        <f t="shared" si="2"/>
        <v>940</v>
      </c>
      <c r="Q8" s="72">
        <f t="shared" si="2"/>
        <v>1128</v>
      </c>
      <c r="AD8" s="46">
        <v>188.0</v>
      </c>
      <c r="AE8" s="46">
        <v>206.0</v>
      </c>
      <c r="AF8" s="46">
        <v>282.0</v>
      </c>
      <c r="AG8" s="46">
        <v>376.0</v>
      </c>
      <c r="AH8" s="46">
        <v>470.0</v>
      </c>
      <c r="AI8" s="46">
        <v>564.0</v>
      </c>
      <c r="AJ8" s="46">
        <v>658.0</v>
      </c>
      <c r="AK8" s="46">
        <v>752.0</v>
      </c>
      <c r="AL8" s="46">
        <v>828.0</v>
      </c>
      <c r="AM8" s="46">
        <v>846.0</v>
      </c>
      <c r="AN8" s="46">
        <v>940.0</v>
      </c>
      <c r="AO8" s="46">
        <v>1128.0</v>
      </c>
      <c r="AP8" s="46"/>
    </row>
    <row r="9" ht="15.0" customHeight="1">
      <c r="B9" s="60">
        <v>3.0</v>
      </c>
      <c r="C9" s="61">
        <v>307.0</v>
      </c>
      <c r="D9" s="62" t="s">
        <v>59</v>
      </c>
      <c r="E9" s="63"/>
      <c r="F9" s="64">
        <f t="shared" ref="F9:Q9" si="3">ROUND(AD9-(AD9*$L$5),0)</f>
        <v>20835</v>
      </c>
      <c r="G9" s="64">
        <f t="shared" si="3"/>
        <v>22485</v>
      </c>
      <c r="H9" s="64">
        <f t="shared" si="3"/>
        <v>25177</v>
      </c>
      <c r="I9" s="64">
        <f t="shared" si="3"/>
        <v>27013</v>
      </c>
      <c r="J9" s="64">
        <f t="shared" si="3"/>
        <v>30158</v>
      </c>
      <c r="K9" s="64">
        <f t="shared" si="3"/>
        <v>31117</v>
      </c>
      <c r="L9" s="64">
        <f t="shared" si="3"/>
        <v>33382</v>
      </c>
      <c r="M9" s="64">
        <f t="shared" si="3"/>
        <v>36629</v>
      </c>
      <c r="N9" s="64">
        <f t="shared" si="3"/>
        <v>43810</v>
      </c>
      <c r="O9" s="64">
        <f t="shared" si="3"/>
        <v>44708</v>
      </c>
      <c r="P9" s="64">
        <f t="shared" si="3"/>
        <v>54807</v>
      </c>
      <c r="Q9" s="65">
        <f t="shared" si="3"/>
        <v>64906</v>
      </c>
      <c r="AD9" s="46">
        <v>20835.279373193996</v>
      </c>
      <c r="AE9" s="46">
        <v>22485.062159999998</v>
      </c>
      <c r="AF9" s="46">
        <v>25177.351226544</v>
      </c>
      <c r="AG9" s="46">
        <v>27013.222268010002</v>
      </c>
      <c r="AH9" s="46">
        <v>30158.174145924</v>
      </c>
      <c r="AI9" s="46">
        <v>31117.01844279599</v>
      </c>
      <c r="AJ9" s="46">
        <v>33382.072784808</v>
      </c>
      <c r="AK9" s="46">
        <v>36628.937754155995</v>
      </c>
      <c r="AL9" s="46">
        <v>43810.38169952398</v>
      </c>
      <c r="AM9" s="46">
        <v>44708.06219269499</v>
      </c>
      <c r="AN9" s="46">
        <v>54806.96774086874</v>
      </c>
      <c r="AO9" s="46">
        <v>64905.87328904249</v>
      </c>
      <c r="AP9" s="46"/>
    </row>
    <row r="10" ht="15.0" customHeight="1">
      <c r="B10" s="67"/>
      <c r="C10" s="68"/>
      <c r="D10" s="69" t="str">
        <f>RIGHT($M$5,21)</f>
        <v>ΔТ=70⁰С (95/85/20) Вт</v>
      </c>
      <c r="E10" s="70"/>
      <c r="F10" s="71">
        <f t="shared" ref="F10:Q10" si="4">ROUND(IF($D10="ΔТ=70⁰С (95/85/20) Вт",AD10,(IF($D10="ΔТ=60⁰С (90/70/20) Вт",AD10*0.818,AD10*0.646))),0)</f>
        <v>282</v>
      </c>
      <c r="G10" s="71">
        <f t="shared" si="4"/>
        <v>309</v>
      </c>
      <c r="H10" s="71">
        <f t="shared" si="4"/>
        <v>423</v>
      </c>
      <c r="I10" s="71">
        <f t="shared" si="4"/>
        <v>564</v>
      </c>
      <c r="J10" s="71">
        <f t="shared" si="4"/>
        <v>705</v>
      </c>
      <c r="K10" s="71">
        <f t="shared" si="4"/>
        <v>846</v>
      </c>
      <c r="L10" s="71">
        <f t="shared" si="4"/>
        <v>987</v>
      </c>
      <c r="M10" s="71">
        <f t="shared" si="4"/>
        <v>1128</v>
      </c>
      <c r="N10" s="71">
        <f t="shared" si="4"/>
        <v>1242</v>
      </c>
      <c r="O10" s="71">
        <f t="shared" si="4"/>
        <v>1269</v>
      </c>
      <c r="P10" s="71">
        <f t="shared" si="4"/>
        <v>1410</v>
      </c>
      <c r="Q10" s="72">
        <f t="shared" si="4"/>
        <v>1692</v>
      </c>
      <c r="AD10" s="46">
        <v>282.0</v>
      </c>
      <c r="AE10" s="46">
        <v>309.0</v>
      </c>
      <c r="AF10" s="46">
        <v>423.0</v>
      </c>
      <c r="AG10" s="46">
        <v>564.0</v>
      </c>
      <c r="AH10" s="46">
        <v>705.0</v>
      </c>
      <c r="AI10" s="46">
        <v>846.0</v>
      </c>
      <c r="AJ10" s="46">
        <v>987.0</v>
      </c>
      <c r="AK10" s="46">
        <v>1128.0</v>
      </c>
      <c r="AL10" s="46">
        <v>1242.0</v>
      </c>
      <c r="AM10" s="46">
        <v>1269.0</v>
      </c>
      <c r="AN10" s="46">
        <v>1410.0</v>
      </c>
      <c r="AO10" s="46">
        <v>1692.0</v>
      </c>
      <c r="AP10" s="46"/>
    </row>
    <row r="11" ht="15.0" customHeight="1">
      <c r="B11" s="60">
        <v>4.0</v>
      </c>
      <c r="C11" s="61">
        <v>416.0</v>
      </c>
      <c r="D11" s="62" t="s">
        <v>59</v>
      </c>
      <c r="E11" s="63"/>
      <c r="F11" s="64">
        <f t="shared" ref="F11:P11" si="5">ROUND(AD11-(AD11*$L$5),0)</f>
        <v>23976</v>
      </c>
      <c r="G11" s="64">
        <f t="shared" si="5"/>
        <v>25941</v>
      </c>
      <c r="H11" s="64">
        <f t="shared" si="5"/>
        <v>29461</v>
      </c>
      <c r="I11" s="64">
        <f t="shared" si="5"/>
        <v>31913</v>
      </c>
      <c r="J11" s="64">
        <f t="shared" si="5"/>
        <v>36108</v>
      </c>
      <c r="K11" s="64">
        <f t="shared" si="5"/>
        <v>37393</v>
      </c>
      <c r="L11" s="64">
        <f t="shared" si="5"/>
        <v>40416</v>
      </c>
      <c r="M11" s="64">
        <f t="shared" si="5"/>
        <v>44744</v>
      </c>
      <c r="N11" s="64">
        <f t="shared" si="5"/>
        <v>53729</v>
      </c>
      <c r="O11" s="64">
        <f t="shared" si="5"/>
        <v>54852</v>
      </c>
      <c r="P11" s="64">
        <f t="shared" si="5"/>
        <v>67487</v>
      </c>
      <c r="Q11" s="178"/>
      <c r="AD11" s="46">
        <v>23976.48503448</v>
      </c>
      <c r="AE11" s="46">
        <v>25941.48282</v>
      </c>
      <c r="AF11" s="46">
        <v>29461.151450016</v>
      </c>
      <c r="AG11" s="46">
        <v>31912.51139366401</v>
      </c>
      <c r="AH11" s="46">
        <v>36108.274017024</v>
      </c>
      <c r="AI11" s="46">
        <v>37392.86709417599</v>
      </c>
      <c r="AJ11" s="46">
        <v>40416.11523100799</v>
      </c>
      <c r="AK11" s="46">
        <v>44744.073115103994</v>
      </c>
      <c r="AL11" s="46">
        <v>53728.880474016</v>
      </c>
      <c r="AM11" s="46">
        <v>54851.981393879985</v>
      </c>
      <c r="AN11" s="46">
        <v>67486.86674235002</v>
      </c>
      <c r="AO11" s="46"/>
      <c r="AP11" s="46"/>
    </row>
    <row r="12" ht="15.0" customHeight="1">
      <c r="B12" s="73"/>
      <c r="C12" s="68"/>
      <c r="D12" s="69" t="str">
        <f>RIGHT($M$5,21)</f>
        <v>ΔТ=70⁰С (95/85/20) Вт</v>
      </c>
      <c r="E12" s="70"/>
      <c r="F12" s="71">
        <f t="shared" ref="F12:P12" si="6">ROUND(IF($D12="ΔТ=70⁰С (95/85/20) Вт",AD12,(IF($D12="ΔТ=60⁰С (90/70/20) Вт",AD12*0.818,AD12*0.646))),0)</f>
        <v>376</v>
      </c>
      <c r="G12" s="71">
        <f t="shared" si="6"/>
        <v>412</v>
      </c>
      <c r="H12" s="71">
        <f t="shared" si="6"/>
        <v>564</v>
      </c>
      <c r="I12" s="71">
        <f t="shared" si="6"/>
        <v>752</v>
      </c>
      <c r="J12" s="71">
        <f t="shared" si="6"/>
        <v>940</v>
      </c>
      <c r="K12" s="71">
        <f t="shared" si="6"/>
        <v>1128</v>
      </c>
      <c r="L12" s="71">
        <f t="shared" si="6"/>
        <v>1316</v>
      </c>
      <c r="M12" s="71">
        <f t="shared" si="6"/>
        <v>1504</v>
      </c>
      <c r="N12" s="71">
        <f t="shared" si="6"/>
        <v>1656</v>
      </c>
      <c r="O12" s="71">
        <f t="shared" si="6"/>
        <v>1692</v>
      </c>
      <c r="P12" s="71">
        <f t="shared" si="6"/>
        <v>1880</v>
      </c>
      <c r="Q12" s="187"/>
      <c r="AD12" s="46">
        <v>376.0</v>
      </c>
      <c r="AE12" s="46">
        <v>412.0</v>
      </c>
      <c r="AF12" s="46">
        <v>564.0</v>
      </c>
      <c r="AG12" s="46">
        <v>752.0</v>
      </c>
      <c r="AH12" s="46">
        <v>940.0</v>
      </c>
      <c r="AI12" s="46">
        <v>1128.0</v>
      </c>
      <c r="AJ12" s="46">
        <v>1316.0</v>
      </c>
      <c r="AK12" s="46">
        <v>1504.0</v>
      </c>
      <c r="AL12" s="46">
        <v>1656.0</v>
      </c>
      <c r="AM12" s="46">
        <v>1692.0</v>
      </c>
      <c r="AN12" s="46">
        <v>1880.0</v>
      </c>
      <c r="AO12" s="46"/>
      <c r="AP12" s="46"/>
    </row>
    <row r="13" ht="15.0" customHeight="1">
      <c r="B13" s="136">
        <v>5.0</v>
      </c>
      <c r="C13" s="61">
        <v>525.0</v>
      </c>
      <c r="D13" s="62" t="s">
        <v>59</v>
      </c>
      <c r="E13" s="63"/>
      <c r="F13" s="64">
        <f t="shared" ref="F13:M13" si="7">ROUND(AD13-(AD13*$L$5),0)</f>
        <v>27123</v>
      </c>
      <c r="G13" s="64">
        <f t="shared" si="7"/>
        <v>29404</v>
      </c>
      <c r="H13" s="64">
        <f t="shared" si="7"/>
        <v>33754</v>
      </c>
      <c r="I13" s="64">
        <f t="shared" si="7"/>
        <v>36822</v>
      </c>
      <c r="J13" s="64">
        <f t="shared" si="7"/>
        <v>42071</v>
      </c>
      <c r="K13" s="64">
        <f t="shared" si="7"/>
        <v>43682</v>
      </c>
      <c r="L13" s="64">
        <f t="shared" si="7"/>
        <v>47465</v>
      </c>
      <c r="M13" s="64">
        <f t="shared" si="7"/>
        <v>52876</v>
      </c>
      <c r="N13" s="184"/>
      <c r="O13" s="184"/>
      <c r="P13" s="184"/>
      <c r="Q13" s="185"/>
      <c r="AD13" s="46">
        <v>27122.814952596003</v>
      </c>
      <c r="AE13" s="46">
        <v>29403.940896</v>
      </c>
      <c r="AF13" s="46">
        <v>33753.905161416</v>
      </c>
      <c r="AG13" s="46">
        <v>36822.042995562</v>
      </c>
      <c r="AH13" s="46">
        <v>42070.817002499985</v>
      </c>
      <c r="AI13" s="46">
        <v>43681.84108794</v>
      </c>
      <c r="AJ13" s="46">
        <v>47464.87086</v>
      </c>
      <c r="AK13" s="46">
        <v>52876.185689844</v>
      </c>
      <c r="AL13" s="46"/>
      <c r="AM13" s="46"/>
      <c r="AN13" s="46"/>
      <c r="AO13" s="46"/>
      <c r="AP13" s="46"/>
    </row>
    <row r="14" ht="15.0" customHeight="1">
      <c r="B14" s="67"/>
      <c r="C14" s="68"/>
      <c r="D14" s="69" t="str">
        <f>RIGHT($M$5,21)</f>
        <v>ΔТ=70⁰С (95/85/20) Вт</v>
      </c>
      <c r="E14" s="70"/>
      <c r="F14" s="71">
        <f t="shared" ref="F14:M14" si="8">ROUND(IF($D14="ΔТ=70⁰С (95/85/20) Вт",AD14,(IF($D14="ΔТ=60⁰С (90/70/20) Вт",AD14*0.818,AD14*0.646))),0)</f>
        <v>470</v>
      </c>
      <c r="G14" s="71">
        <f t="shared" si="8"/>
        <v>515</v>
      </c>
      <c r="H14" s="71">
        <f t="shared" si="8"/>
        <v>705</v>
      </c>
      <c r="I14" s="71">
        <f t="shared" si="8"/>
        <v>940</v>
      </c>
      <c r="J14" s="71">
        <f t="shared" si="8"/>
        <v>1175</v>
      </c>
      <c r="K14" s="71">
        <f t="shared" si="8"/>
        <v>1410</v>
      </c>
      <c r="L14" s="71">
        <f t="shared" si="8"/>
        <v>1645</v>
      </c>
      <c r="M14" s="71">
        <f t="shared" si="8"/>
        <v>1880</v>
      </c>
      <c r="N14" s="186"/>
      <c r="O14" s="186"/>
      <c r="P14" s="186"/>
      <c r="Q14" s="187"/>
      <c r="AD14" s="46">
        <v>470.0</v>
      </c>
      <c r="AE14" s="46">
        <v>515.0</v>
      </c>
      <c r="AF14" s="46">
        <v>705.0</v>
      </c>
      <c r="AG14" s="46">
        <v>940.0</v>
      </c>
      <c r="AH14" s="46">
        <v>1175.0</v>
      </c>
      <c r="AI14" s="46">
        <v>1410.0</v>
      </c>
      <c r="AJ14" s="46">
        <v>1645.0</v>
      </c>
      <c r="AK14" s="46">
        <v>1880.0</v>
      </c>
      <c r="AL14" s="46"/>
      <c r="AM14" s="46"/>
      <c r="AN14" s="46"/>
      <c r="AO14" s="46"/>
      <c r="AP14" s="46"/>
    </row>
    <row r="15" ht="15.0" customHeight="1">
      <c r="B15" s="60">
        <v>6.0</v>
      </c>
      <c r="C15" s="61">
        <v>634.0</v>
      </c>
      <c r="D15" s="62" t="s">
        <v>59</v>
      </c>
      <c r="E15" s="63"/>
      <c r="F15" s="64">
        <f t="shared" ref="F15:L15" si="9">ROUND(AD15-(AD15*$L$5),0)</f>
        <v>30277</v>
      </c>
      <c r="G15" s="64">
        <f t="shared" si="9"/>
        <v>32872</v>
      </c>
      <c r="H15" s="64">
        <f t="shared" si="9"/>
        <v>38056</v>
      </c>
      <c r="I15" s="64">
        <f t="shared" si="9"/>
        <v>41742</v>
      </c>
      <c r="J15" s="64">
        <f t="shared" si="9"/>
        <v>48046</v>
      </c>
      <c r="K15" s="64">
        <f t="shared" si="9"/>
        <v>49981</v>
      </c>
      <c r="L15" s="64">
        <f t="shared" si="9"/>
        <v>54531</v>
      </c>
      <c r="M15" s="177"/>
      <c r="N15" s="177"/>
      <c r="O15" s="177"/>
      <c r="P15" s="177"/>
      <c r="Q15" s="178"/>
      <c r="AD15" s="46">
        <v>30277.144446911996</v>
      </c>
      <c r="AE15" s="46">
        <v>32872.436387999995</v>
      </c>
      <c r="AF15" s="46">
        <v>38055.612360743995</v>
      </c>
      <c r="AG15" s="46">
        <v>41741.817073704</v>
      </c>
      <c r="AH15" s="46">
        <v>48045.80310235201</v>
      </c>
      <c r="AI15" s="46">
        <v>49981.060576656004</v>
      </c>
      <c r="AJ15" s="46">
        <v>54531.219519216</v>
      </c>
      <c r="AK15" s="46"/>
      <c r="AL15" s="46"/>
      <c r="AM15" s="46"/>
      <c r="AN15" s="46"/>
      <c r="AO15" s="46"/>
      <c r="AP15" s="46"/>
    </row>
    <row r="16" ht="15.0" customHeight="1">
      <c r="B16" s="73"/>
      <c r="C16" s="68"/>
      <c r="D16" s="69" t="str">
        <f>RIGHT($M$5,21)</f>
        <v>ΔТ=70⁰С (95/85/20) Вт</v>
      </c>
      <c r="E16" s="70"/>
      <c r="F16" s="71">
        <f t="shared" ref="F16:L16" si="10">ROUND(IF($D16="ΔТ=70⁰С (95/85/20) Вт",AD16,(IF($D16="ΔТ=60⁰С (90/70/20) Вт",AD16*0.818,AD16*0.646))),0)</f>
        <v>564</v>
      </c>
      <c r="G16" s="71">
        <f t="shared" si="10"/>
        <v>618</v>
      </c>
      <c r="H16" s="71">
        <f t="shared" si="10"/>
        <v>846</v>
      </c>
      <c r="I16" s="71">
        <f t="shared" si="10"/>
        <v>1128</v>
      </c>
      <c r="J16" s="71">
        <f t="shared" si="10"/>
        <v>1410</v>
      </c>
      <c r="K16" s="71">
        <f t="shared" si="10"/>
        <v>1692</v>
      </c>
      <c r="L16" s="71">
        <f t="shared" si="10"/>
        <v>1974</v>
      </c>
      <c r="M16" s="186"/>
      <c r="N16" s="186"/>
      <c r="O16" s="186"/>
      <c r="P16" s="186"/>
      <c r="Q16" s="187"/>
      <c r="AD16" s="46">
        <v>564.0</v>
      </c>
      <c r="AE16" s="46">
        <v>618.0</v>
      </c>
      <c r="AF16" s="46">
        <v>846.0</v>
      </c>
      <c r="AG16" s="46">
        <v>1128.0</v>
      </c>
      <c r="AH16" s="46">
        <v>1410.0</v>
      </c>
      <c r="AI16" s="46">
        <v>1692.0</v>
      </c>
      <c r="AJ16" s="46">
        <v>1974.0</v>
      </c>
      <c r="AK16" s="46"/>
      <c r="AL16" s="46"/>
      <c r="AM16" s="46"/>
      <c r="AN16" s="46"/>
      <c r="AO16" s="46"/>
      <c r="AP16" s="46"/>
    </row>
    <row r="17" ht="15.0" customHeight="1">
      <c r="B17" s="136">
        <v>7.0</v>
      </c>
      <c r="C17" s="61">
        <v>743.0</v>
      </c>
      <c r="D17" s="62" t="s">
        <v>59</v>
      </c>
      <c r="E17" s="63"/>
      <c r="F17" s="64">
        <f t="shared" ref="F17:K17" si="11">ROUND(AD17-(AD17*$L$5),0)</f>
        <v>33437</v>
      </c>
      <c r="G17" s="64">
        <f t="shared" si="11"/>
        <v>36350</v>
      </c>
      <c r="H17" s="64">
        <f t="shared" si="11"/>
        <v>42366</v>
      </c>
      <c r="I17" s="64">
        <f t="shared" si="11"/>
        <v>46672</v>
      </c>
      <c r="J17" s="64">
        <f t="shared" si="11"/>
        <v>54033</v>
      </c>
      <c r="K17" s="64">
        <f t="shared" si="11"/>
        <v>56296</v>
      </c>
      <c r="L17" s="184"/>
      <c r="M17" s="184"/>
      <c r="N17" s="184"/>
      <c r="O17" s="184"/>
      <c r="P17" s="184"/>
      <c r="Q17" s="185"/>
      <c r="AD17" s="46">
        <v>33436.59517935</v>
      </c>
      <c r="AE17" s="46">
        <v>36349.988004</v>
      </c>
      <c r="AF17" s="46">
        <v>42366.27304799999</v>
      </c>
      <c r="AG17" s="46">
        <v>46671.83362809</v>
      </c>
      <c r="AH17" s="46">
        <v>54033.23231657999</v>
      </c>
      <c r="AI17" s="46">
        <v>56296.28223647997</v>
      </c>
      <c r="AJ17" s="46"/>
      <c r="AK17" s="46"/>
      <c r="AL17" s="46"/>
      <c r="AM17" s="46"/>
      <c r="AN17" s="46"/>
      <c r="AO17" s="46"/>
      <c r="AP17" s="46"/>
    </row>
    <row r="18" ht="15.0" customHeight="1">
      <c r="B18" s="67"/>
      <c r="C18" s="68"/>
      <c r="D18" s="69" t="str">
        <f>RIGHT($M$5,21)</f>
        <v>ΔТ=70⁰С (95/85/20) Вт</v>
      </c>
      <c r="E18" s="70"/>
      <c r="F18" s="71">
        <f t="shared" ref="F18:K18" si="12">ROUND(IF($D18="ΔТ=70⁰С (95/85/20) Вт",AD18,(IF($D18="ΔТ=60⁰С (90/70/20) Вт",AD18*0.818,AD18*0.646))),0)</f>
        <v>658</v>
      </c>
      <c r="G18" s="71">
        <f t="shared" si="12"/>
        <v>721</v>
      </c>
      <c r="H18" s="71">
        <f t="shared" si="12"/>
        <v>987</v>
      </c>
      <c r="I18" s="71">
        <f t="shared" si="12"/>
        <v>1316</v>
      </c>
      <c r="J18" s="71">
        <f t="shared" si="12"/>
        <v>1645</v>
      </c>
      <c r="K18" s="71">
        <f t="shared" si="12"/>
        <v>1974</v>
      </c>
      <c r="L18" s="186"/>
      <c r="M18" s="186"/>
      <c r="N18" s="186"/>
      <c r="O18" s="186"/>
      <c r="P18" s="186"/>
      <c r="Q18" s="187"/>
      <c r="AD18" s="46">
        <v>658.0</v>
      </c>
      <c r="AE18" s="46">
        <v>721.0</v>
      </c>
      <c r="AF18" s="46">
        <v>987.0</v>
      </c>
      <c r="AG18" s="46">
        <v>1316.0</v>
      </c>
      <c r="AH18" s="46">
        <v>1645.0</v>
      </c>
      <c r="AI18" s="46">
        <v>1974.0</v>
      </c>
      <c r="AJ18" s="46"/>
      <c r="AK18" s="46"/>
      <c r="AL18" s="46"/>
      <c r="AM18" s="46"/>
      <c r="AN18" s="46"/>
      <c r="AO18" s="46"/>
      <c r="AP18" s="46"/>
    </row>
    <row r="19" ht="15.0" customHeight="1">
      <c r="B19" s="60">
        <v>8.0</v>
      </c>
      <c r="C19" s="61">
        <v>852.0</v>
      </c>
      <c r="D19" s="62" t="s">
        <v>59</v>
      </c>
      <c r="E19" s="63"/>
      <c r="F19" s="64">
        <f t="shared" ref="F19:J19" si="13">ROUND(AD19-(AD19*$L$5),0)</f>
        <v>36604</v>
      </c>
      <c r="G19" s="64">
        <f t="shared" si="13"/>
        <v>39834</v>
      </c>
      <c r="H19" s="64">
        <f t="shared" si="13"/>
        <v>46686</v>
      </c>
      <c r="I19" s="64">
        <f t="shared" si="13"/>
        <v>51612</v>
      </c>
      <c r="J19" s="64">
        <f t="shared" si="13"/>
        <v>60036</v>
      </c>
      <c r="K19" s="177"/>
      <c r="L19" s="177"/>
      <c r="M19" s="177"/>
      <c r="N19" s="177"/>
      <c r="O19" s="177"/>
      <c r="P19" s="177"/>
      <c r="Q19" s="178"/>
      <c r="AD19" s="46">
        <v>36604.048506695995</v>
      </c>
      <c r="AE19" s="46">
        <v>39833.577036</v>
      </c>
      <c r="AF19" s="46">
        <v>46685.88722318401</v>
      </c>
      <c r="AG19" s="46">
        <v>51612.09265872</v>
      </c>
      <c r="AH19" s="46">
        <v>60035.99053003199</v>
      </c>
      <c r="AI19" s="46"/>
      <c r="AJ19" s="46"/>
      <c r="AK19" s="46"/>
      <c r="AL19" s="46"/>
      <c r="AM19" s="46"/>
      <c r="AN19" s="46"/>
      <c r="AO19" s="46"/>
      <c r="AP19" s="46"/>
    </row>
    <row r="20" ht="15.0" customHeight="1">
      <c r="B20" s="73"/>
      <c r="C20" s="74"/>
      <c r="D20" s="69" t="str">
        <f>RIGHT($M$5,21)</f>
        <v>ΔТ=70⁰С (95/85/20) Вт</v>
      </c>
      <c r="E20" s="70"/>
      <c r="F20" s="71">
        <f t="shared" ref="F20:J20" si="14">ROUND(IF($D20="ΔТ=70⁰С (95/85/20) Вт",AD20,(IF($D20="ΔТ=60⁰С (90/70/20) Вт",AD20*0.818,AD20*0.646))),0)</f>
        <v>752</v>
      </c>
      <c r="G20" s="71">
        <f t="shared" si="14"/>
        <v>824</v>
      </c>
      <c r="H20" s="71">
        <f t="shared" si="14"/>
        <v>1128</v>
      </c>
      <c r="I20" s="71">
        <f t="shared" si="14"/>
        <v>1504</v>
      </c>
      <c r="J20" s="71">
        <f t="shared" si="14"/>
        <v>1880</v>
      </c>
      <c r="K20" s="179"/>
      <c r="L20" s="179"/>
      <c r="M20" s="179"/>
      <c r="N20" s="179"/>
      <c r="O20" s="179"/>
      <c r="P20" s="179"/>
      <c r="Q20" s="180"/>
      <c r="AD20" s="46">
        <v>752.0</v>
      </c>
      <c r="AE20" s="46">
        <v>824.0</v>
      </c>
      <c r="AF20" s="46">
        <v>1128.0</v>
      </c>
      <c r="AG20" s="46">
        <v>1504.0</v>
      </c>
      <c r="AH20" s="46">
        <v>1880.0</v>
      </c>
      <c r="AI20" s="46"/>
      <c r="AJ20" s="46"/>
      <c r="AK20" s="46"/>
      <c r="AL20" s="46"/>
      <c r="AM20" s="46"/>
      <c r="AN20" s="46"/>
      <c r="AO20" s="46"/>
      <c r="AP20" s="46"/>
    </row>
    <row r="21" ht="15.75" customHeight="1">
      <c r="B21" s="7"/>
      <c r="C21" s="7"/>
      <c r="D21" s="7"/>
      <c r="E21" s="7"/>
      <c r="F21" s="7"/>
      <c r="G21" s="75" t="s">
        <v>60</v>
      </c>
      <c r="H21" s="7"/>
      <c r="I21" s="75"/>
      <c r="J21" s="7"/>
      <c r="K21" s="7"/>
      <c r="L21" s="7"/>
      <c r="M21" s="7"/>
      <c r="N21" s="7"/>
      <c r="O21" s="7"/>
      <c r="P21" s="7"/>
      <c r="Q21" s="7"/>
    </row>
    <row r="22" ht="15.75" customHeight="1">
      <c r="B22" s="76" t="s">
        <v>57</v>
      </c>
      <c r="C22" s="5"/>
      <c r="D22" s="5"/>
      <c r="E22" s="237"/>
      <c r="F22" s="78">
        <v>500.0</v>
      </c>
      <c r="G22" s="78">
        <v>550.0</v>
      </c>
      <c r="H22" s="78">
        <v>750.0</v>
      </c>
      <c r="I22" s="78">
        <v>1000.0</v>
      </c>
      <c r="J22" s="78">
        <v>1250.0</v>
      </c>
      <c r="K22" s="78">
        <v>1500.0</v>
      </c>
      <c r="L22" s="78">
        <v>1750.0</v>
      </c>
      <c r="M22" s="78">
        <v>2000.0</v>
      </c>
      <c r="N22" s="78">
        <v>2200.0</v>
      </c>
      <c r="O22" s="78">
        <v>2250.0</v>
      </c>
      <c r="P22" s="78">
        <v>2500.0</v>
      </c>
      <c r="Q22" s="79">
        <v>3000.0</v>
      </c>
    </row>
    <row r="23" ht="15.75" customHeight="1">
      <c r="B23" s="80" t="s">
        <v>62</v>
      </c>
      <c r="C23" s="11"/>
      <c r="D23" s="11"/>
      <c r="E23" s="44"/>
      <c r="F23" s="232">
        <v>119.0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2"/>
    </row>
    <row r="24" ht="48.75" customHeight="1">
      <c r="B24" s="84" t="s">
        <v>7</v>
      </c>
      <c r="C24" s="85" t="s">
        <v>63</v>
      </c>
      <c r="D24" s="85" t="s">
        <v>154</v>
      </c>
      <c r="E24" s="86" t="s">
        <v>65</v>
      </c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8"/>
    </row>
    <row r="25" ht="15.75" customHeight="1">
      <c r="B25" s="89">
        <v>2.0</v>
      </c>
      <c r="C25" s="90">
        <v>109.0</v>
      </c>
      <c r="D25" s="90">
        <v>44.5</v>
      </c>
      <c r="E25" s="91" t="s">
        <v>66</v>
      </c>
      <c r="F25" s="137">
        <v>9.54</v>
      </c>
      <c r="G25" s="137">
        <v>9.9</v>
      </c>
      <c r="H25" s="137">
        <v>12.6</v>
      </c>
      <c r="I25" s="137">
        <v>16.02</v>
      </c>
      <c r="J25" s="137">
        <v>19.44</v>
      </c>
      <c r="K25" s="137">
        <v>22.86</v>
      </c>
      <c r="L25" s="137">
        <v>26.28</v>
      </c>
      <c r="M25" s="137">
        <v>29.52</v>
      </c>
      <c r="N25" s="137">
        <v>32.472</v>
      </c>
      <c r="O25" s="137">
        <v>32.940000000000005</v>
      </c>
      <c r="P25" s="137">
        <v>36.36</v>
      </c>
      <c r="Q25" s="138">
        <v>43.632</v>
      </c>
    </row>
    <row r="26" ht="15.75" customHeight="1">
      <c r="B26" s="73"/>
      <c r="C26" s="74"/>
      <c r="D26" s="74"/>
      <c r="E26" s="94" t="s">
        <v>67</v>
      </c>
      <c r="F26" s="96">
        <v>5.5</v>
      </c>
      <c r="G26" s="96">
        <v>6.0</v>
      </c>
      <c r="H26" s="96">
        <v>8.2</v>
      </c>
      <c r="I26" s="96">
        <v>10.9</v>
      </c>
      <c r="J26" s="96">
        <v>13.6</v>
      </c>
      <c r="K26" s="96">
        <v>16.3</v>
      </c>
      <c r="L26" s="96">
        <v>19.0</v>
      </c>
      <c r="M26" s="96">
        <v>21.7</v>
      </c>
      <c r="N26" s="96">
        <v>23.9</v>
      </c>
      <c r="O26" s="96">
        <v>24.4</v>
      </c>
      <c r="P26" s="96">
        <v>27.1</v>
      </c>
      <c r="Q26" s="97">
        <v>32.5</v>
      </c>
    </row>
    <row r="27" ht="15.75" customHeight="1">
      <c r="B27" s="98">
        <v>3.0</v>
      </c>
      <c r="C27" s="99">
        <f>C25+109</f>
        <v>218</v>
      </c>
      <c r="D27" s="99" t="s">
        <v>155</v>
      </c>
      <c r="E27" s="100" t="s">
        <v>66</v>
      </c>
      <c r="F27" s="139">
        <v>13.68</v>
      </c>
      <c r="G27" s="139">
        <v>14.58</v>
      </c>
      <c r="H27" s="139">
        <v>18.720000000000002</v>
      </c>
      <c r="I27" s="139">
        <v>23.94</v>
      </c>
      <c r="J27" s="139">
        <v>28.980000000000004</v>
      </c>
      <c r="K27" s="139">
        <v>34.019999999999996</v>
      </c>
      <c r="L27" s="139">
        <v>39.06</v>
      </c>
      <c r="M27" s="139">
        <v>44.1</v>
      </c>
      <c r="N27" s="139">
        <v>48.510000000000005</v>
      </c>
      <c r="O27" s="139">
        <v>49.32</v>
      </c>
      <c r="P27" s="139">
        <v>54.36</v>
      </c>
      <c r="Q27" s="140">
        <v>65.232</v>
      </c>
    </row>
    <row r="28" ht="15.75" customHeight="1">
      <c r="B28" s="73"/>
      <c r="C28" s="74"/>
      <c r="D28" s="74"/>
      <c r="E28" s="94" t="s">
        <v>67</v>
      </c>
      <c r="F28" s="96">
        <v>8.3</v>
      </c>
      <c r="G28" s="96">
        <v>9.1</v>
      </c>
      <c r="H28" s="96">
        <v>12.3</v>
      </c>
      <c r="I28" s="96">
        <v>16.4</v>
      </c>
      <c r="J28" s="96">
        <v>20.4</v>
      </c>
      <c r="K28" s="96">
        <v>24.5</v>
      </c>
      <c r="L28" s="96">
        <v>28.6</v>
      </c>
      <c r="M28" s="96">
        <v>32.6</v>
      </c>
      <c r="N28" s="96">
        <v>35.9</v>
      </c>
      <c r="O28" s="96">
        <v>36.7</v>
      </c>
      <c r="P28" s="96">
        <v>40.7</v>
      </c>
      <c r="Q28" s="97">
        <v>48.8</v>
      </c>
    </row>
    <row r="29" ht="15.75" customHeight="1">
      <c r="B29" s="98">
        <v>4.0</v>
      </c>
      <c r="C29" s="99">
        <f>C27+109</f>
        <v>327</v>
      </c>
      <c r="D29" s="99">
        <v>153.5</v>
      </c>
      <c r="E29" s="100" t="s">
        <v>66</v>
      </c>
      <c r="F29" s="141">
        <v>18.18</v>
      </c>
      <c r="G29" s="141">
        <v>19.44</v>
      </c>
      <c r="H29" s="141">
        <v>24.840000000000003</v>
      </c>
      <c r="I29" s="141">
        <v>31.680000000000003</v>
      </c>
      <c r="J29" s="141">
        <v>38.34</v>
      </c>
      <c r="K29" s="141">
        <v>45.36</v>
      </c>
      <c r="L29" s="141">
        <v>52.019999999999996</v>
      </c>
      <c r="M29" s="141">
        <v>58.86000000000001</v>
      </c>
      <c r="N29" s="141">
        <v>64.74600000000001</v>
      </c>
      <c r="O29" s="141">
        <v>65.52</v>
      </c>
      <c r="P29" s="141">
        <v>72.36000000000001</v>
      </c>
      <c r="Q29" s="238"/>
    </row>
    <row r="30" ht="15.75" customHeight="1">
      <c r="B30" s="67"/>
      <c r="C30" s="68"/>
      <c r="D30" s="68"/>
      <c r="E30" s="103" t="s">
        <v>67</v>
      </c>
      <c r="F30" s="104">
        <v>11.0</v>
      </c>
      <c r="G30" s="104">
        <v>12.1</v>
      </c>
      <c r="H30" s="104">
        <v>16.4</v>
      </c>
      <c r="I30" s="104">
        <v>21.9</v>
      </c>
      <c r="J30" s="104">
        <v>27.3</v>
      </c>
      <c r="K30" s="104">
        <v>32.7</v>
      </c>
      <c r="L30" s="104">
        <v>38.1</v>
      </c>
      <c r="M30" s="104">
        <v>43.5</v>
      </c>
      <c r="N30" s="104">
        <v>47.8</v>
      </c>
      <c r="O30" s="104">
        <v>48.9</v>
      </c>
      <c r="P30" s="104">
        <v>27.1</v>
      </c>
      <c r="Q30" s="239"/>
    </row>
    <row r="31" ht="15.75" customHeight="1">
      <c r="B31" s="89">
        <v>5.0</v>
      </c>
      <c r="C31" s="90">
        <f>C29+109</f>
        <v>436</v>
      </c>
      <c r="D31" s="90" t="s">
        <v>156</v>
      </c>
      <c r="E31" s="91" t="s">
        <v>66</v>
      </c>
      <c r="F31" s="137">
        <v>22.5</v>
      </c>
      <c r="G31" s="137">
        <v>24.12</v>
      </c>
      <c r="H31" s="137">
        <v>30.96</v>
      </c>
      <c r="I31" s="137">
        <v>39.42</v>
      </c>
      <c r="J31" s="137">
        <v>48.06</v>
      </c>
      <c r="K31" s="137">
        <v>56.519999999999996</v>
      </c>
      <c r="L31" s="137">
        <v>64.98</v>
      </c>
      <c r="M31" s="137">
        <v>73.44</v>
      </c>
      <c r="N31" s="240"/>
      <c r="O31" s="240"/>
      <c r="P31" s="240"/>
      <c r="Q31" s="241"/>
    </row>
    <row r="32" ht="15.75" customHeight="1">
      <c r="B32" s="73"/>
      <c r="C32" s="74"/>
      <c r="D32" s="74"/>
      <c r="E32" s="94" t="s">
        <v>67</v>
      </c>
      <c r="F32" s="96">
        <v>13.8</v>
      </c>
      <c r="G32" s="96">
        <v>15.2</v>
      </c>
      <c r="H32" s="96">
        <v>20.6</v>
      </c>
      <c r="I32" s="96">
        <v>27.3</v>
      </c>
      <c r="J32" s="96">
        <v>34.1</v>
      </c>
      <c r="K32" s="96">
        <v>40.8</v>
      </c>
      <c r="L32" s="96">
        <v>47.6</v>
      </c>
      <c r="M32" s="96">
        <v>54.4</v>
      </c>
      <c r="N32" s="242"/>
      <c r="O32" s="242"/>
      <c r="P32" s="242"/>
      <c r="Q32" s="243"/>
    </row>
    <row r="33" ht="15.75" customHeight="1">
      <c r="B33" s="98">
        <v>6.0</v>
      </c>
      <c r="C33" s="99">
        <f>C31+109</f>
        <v>545</v>
      </c>
      <c r="D33" s="99">
        <v>262.5</v>
      </c>
      <c r="E33" s="100" t="s">
        <v>66</v>
      </c>
      <c r="F33" s="141">
        <v>27.0</v>
      </c>
      <c r="G33" s="141">
        <v>28.980000000000004</v>
      </c>
      <c r="H33" s="141">
        <v>37.26</v>
      </c>
      <c r="I33" s="141">
        <v>47.34</v>
      </c>
      <c r="J33" s="141">
        <v>57.42</v>
      </c>
      <c r="K33" s="141">
        <v>67.68</v>
      </c>
      <c r="L33" s="141">
        <v>77.94</v>
      </c>
      <c r="M33" s="244"/>
      <c r="N33" s="244"/>
      <c r="O33" s="244"/>
      <c r="P33" s="244"/>
      <c r="Q33" s="238"/>
    </row>
    <row r="34" ht="15.75" customHeight="1">
      <c r="B34" s="67"/>
      <c r="C34" s="68"/>
      <c r="D34" s="68"/>
      <c r="E34" s="103" t="s">
        <v>67</v>
      </c>
      <c r="F34" s="104">
        <v>16.6</v>
      </c>
      <c r="G34" s="104">
        <v>18.2</v>
      </c>
      <c r="H34" s="104">
        <v>24.7</v>
      </c>
      <c r="I34" s="104">
        <v>32.8</v>
      </c>
      <c r="J34" s="104">
        <v>40.9</v>
      </c>
      <c r="K34" s="104">
        <v>49.0</v>
      </c>
      <c r="L34" s="104">
        <v>57.1</v>
      </c>
      <c r="M34" s="245"/>
      <c r="N34" s="245"/>
      <c r="O34" s="245"/>
      <c r="P34" s="245"/>
      <c r="Q34" s="239"/>
    </row>
    <row r="35" ht="15.75" customHeight="1">
      <c r="B35" s="89">
        <v>7.0</v>
      </c>
      <c r="C35" s="90">
        <f>C33+109</f>
        <v>654</v>
      </c>
      <c r="D35" s="90" t="s">
        <v>157</v>
      </c>
      <c r="E35" s="91" t="s">
        <v>66</v>
      </c>
      <c r="F35" s="137">
        <v>31.5</v>
      </c>
      <c r="G35" s="137">
        <v>33.66</v>
      </c>
      <c r="H35" s="137">
        <v>43.38</v>
      </c>
      <c r="I35" s="137">
        <v>55.080000000000005</v>
      </c>
      <c r="J35" s="137">
        <v>66.96000000000001</v>
      </c>
      <c r="K35" s="137">
        <v>79.02</v>
      </c>
      <c r="L35" s="240"/>
      <c r="M35" s="240"/>
      <c r="N35" s="240"/>
      <c r="O35" s="240"/>
      <c r="P35" s="240"/>
      <c r="Q35" s="241"/>
    </row>
    <row r="36" ht="15.75" customHeight="1">
      <c r="B36" s="73"/>
      <c r="C36" s="74"/>
      <c r="D36" s="74"/>
      <c r="E36" s="94" t="s">
        <v>67</v>
      </c>
      <c r="F36" s="96">
        <v>19.3</v>
      </c>
      <c r="G36" s="96">
        <v>21.2</v>
      </c>
      <c r="H36" s="96">
        <v>28.8</v>
      </c>
      <c r="I36" s="96">
        <v>38.3</v>
      </c>
      <c r="J36" s="96">
        <v>47.7</v>
      </c>
      <c r="K36" s="96">
        <v>57.2</v>
      </c>
      <c r="L36" s="242"/>
      <c r="M36" s="242"/>
      <c r="N36" s="242"/>
      <c r="O36" s="242"/>
      <c r="P36" s="242"/>
      <c r="Q36" s="243"/>
    </row>
    <row r="37" ht="15.75" customHeight="1">
      <c r="B37" s="98">
        <v>8.0</v>
      </c>
      <c r="C37" s="99">
        <f>C35+109</f>
        <v>763</v>
      </c>
      <c r="D37" s="99">
        <v>371.5</v>
      </c>
      <c r="E37" s="100" t="s">
        <v>66</v>
      </c>
      <c r="F37" s="139">
        <v>35.82</v>
      </c>
      <c r="G37" s="139">
        <v>38.519999999999996</v>
      </c>
      <c r="H37" s="139">
        <v>49.5</v>
      </c>
      <c r="I37" s="139">
        <v>63.0</v>
      </c>
      <c r="J37" s="139">
        <v>76.5</v>
      </c>
      <c r="K37" s="244"/>
      <c r="L37" s="244"/>
      <c r="M37" s="244"/>
      <c r="N37" s="244"/>
      <c r="O37" s="244"/>
      <c r="P37" s="244"/>
      <c r="Q37" s="238"/>
    </row>
    <row r="38" ht="15.75" customHeight="1">
      <c r="B38" s="73"/>
      <c r="C38" s="74"/>
      <c r="D38" s="74"/>
      <c r="E38" s="94" t="s">
        <v>67</v>
      </c>
      <c r="F38" s="96">
        <v>22.1</v>
      </c>
      <c r="G38" s="96">
        <v>24.3</v>
      </c>
      <c r="H38" s="96">
        <v>32.9</v>
      </c>
      <c r="I38" s="96">
        <v>43.7</v>
      </c>
      <c r="J38" s="96">
        <v>54.6</v>
      </c>
      <c r="K38" s="242"/>
      <c r="L38" s="242"/>
      <c r="M38" s="242"/>
      <c r="N38" s="242"/>
      <c r="O38" s="242"/>
      <c r="P38" s="242"/>
      <c r="Q38" s="243"/>
    </row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C29:C30"/>
    <mergeCell ref="D29:D30"/>
    <mergeCell ref="B25:B26"/>
    <mergeCell ref="C25:C26"/>
    <mergeCell ref="D25:D26"/>
    <mergeCell ref="B27:B28"/>
    <mergeCell ref="C27:C28"/>
    <mergeCell ref="D27:D28"/>
    <mergeCell ref="B29:B30"/>
    <mergeCell ref="C37:C38"/>
    <mergeCell ref="D37:D38"/>
    <mergeCell ref="B33:B34"/>
    <mergeCell ref="C33:C34"/>
    <mergeCell ref="D33:D34"/>
    <mergeCell ref="B35:B36"/>
    <mergeCell ref="C35:C36"/>
    <mergeCell ref="D35:D36"/>
    <mergeCell ref="B37:B38"/>
    <mergeCell ref="B1:E1"/>
    <mergeCell ref="H3:I3"/>
    <mergeCell ref="J3:N3"/>
    <mergeCell ref="B5:E5"/>
    <mergeCell ref="M5:Q5"/>
    <mergeCell ref="B7:B8"/>
    <mergeCell ref="C7:C8"/>
    <mergeCell ref="D8:E8"/>
    <mergeCell ref="D10:E10"/>
    <mergeCell ref="D11:E11"/>
    <mergeCell ref="D13:E13"/>
    <mergeCell ref="D14:E14"/>
    <mergeCell ref="D15:E15"/>
    <mergeCell ref="D16:E16"/>
    <mergeCell ref="D17:E17"/>
    <mergeCell ref="D18:E18"/>
    <mergeCell ref="D19:E19"/>
    <mergeCell ref="D20:E20"/>
    <mergeCell ref="D6:E6"/>
    <mergeCell ref="D7:E7"/>
    <mergeCell ref="B9:B10"/>
    <mergeCell ref="C9:C10"/>
    <mergeCell ref="D9:E9"/>
    <mergeCell ref="C11:C12"/>
    <mergeCell ref="D12:E12"/>
    <mergeCell ref="B19:B20"/>
    <mergeCell ref="C19:C20"/>
    <mergeCell ref="B22:D22"/>
    <mergeCell ref="B23:E23"/>
    <mergeCell ref="F23:Q23"/>
    <mergeCell ref="E24:Q24"/>
    <mergeCell ref="B11:B12"/>
    <mergeCell ref="B13:B14"/>
    <mergeCell ref="C13:C14"/>
    <mergeCell ref="B15:B16"/>
    <mergeCell ref="C15:C16"/>
    <mergeCell ref="B17:B18"/>
    <mergeCell ref="C17:C18"/>
    <mergeCell ref="B31:B32"/>
    <mergeCell ref="C31:C32"/>
    <mergeCell ref="D31:D32"/>
  </mergeCells>
  <dataValidations>
    <dataValidation type="list" allowBlank="1" showErrorMessage="1" sqref="M5">
      <formula1>$AD$4:$AD$6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4.86"/>
    <col customWidth="1" min="2" max="2" width="7.14"/>
    <col customWidth="1" min="3" max="3" width="11.0"/>
    <col customWidth="1" min="4" max="4" width="20.57"/>
    <col customWidth="1" min="5" max="16" width="8.29"/>
    <col customWidth="1" min="17" max="41" width="8.71"/>
  </cols>
  <sheetData>
    <row r="1" ht="54.75" customHeight="1">
      <c r="B1" s="35"/>
      <c r="I1" s="36" t="s">
        <v>47</v>
      </c>
    </row>
    <row r="2" ht="24.0" customHeight="1">
      <c r="B2" s="34" t="s">
        <v>158</v>
      </c>
      <c r="C2" s="7"/>
      <c r="D2" s="7"/>
      <c r="E2" s="7"/>
      <c r="I2" s="7"/>
      <c r="J2" s="7"/>
      <c r="K2" s="234" t="s">
        <v>148</v>
      </c>
      <c r="L2" s="7"/>
      <c r="M2" s="45"/>
      <c r="N2" s="45"/>
      <c r="O2" s="45"/>
      <c r="P2" s="45"/>
    </row>
    <row r="3" ht="18.75" customHeight="1">
      <c r="B3" s="221" t="s">
        <v>159</v>
      </c>
      <c r="C3" s="41"/>
      <c r="D3" s="42"/>
      <c r="E3" s="42"/>
      <c r="F3" s="7"/>
      <c r="G3" s="7"/>
      <c r="H3" s="7"/>
      <c r="I3" s="45"/>
      <c r="J3" s="45"/>
      <c r="K3" s="45"/>
      <c r="L3" s="45"/>
      <c r="M3" s="45"/>
      <c r="N3" s="45"/>
      <c r="O3" s="45"/>
      <c r="P3" s="45"/>
    </row>
    <row r="4" ht="9.0" customHeight="1">
      <c r="B4" s="41"/>
      <c r="C4" s="41"/>
      <c r="D4" s="42"/>
      <c r="E4" s="42"/>
      <c r="F4" s="7"/>
      <c r="G4" s="7"/>
      <c r="H4" s="7"/>
      <c r="I4" s="45"/>
      <c r="J4" s="39"/>
      <c r="K4" s="39"/>
      <c r="L4" s="39"/>
      <c r="M4" s="39"/>
      <c r="N4" s="235"/>
      <c r="O4" s="45"/>
      <c r="P4" s="45"/>
      <c r="AD4" s="46" t="s">
        <v>52</v>
      </c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</row>
    <row r="5" ht="30.0" customHeight="1">
      <c r="B5" s="111" t="s">
        <v>160</v>
      </c>
      <c r="C5" s="27"/>
      <c r="D5" s="48"/>
      <c r="E5" s="112"/>
      <c r="F5" s="113"/>
      <c r="G5" s="50"/>
      <c r="H5" s="51"/>
      <c r="I5" s="51" t="s">
        <v>54</v>
      </c>
      <c r="J5" s="114">
        <v>0.0</v>
      </c>
      <c r="K5" s="49" t="s">
        <v>52</v>
      </c>
      <c r="L5" s="27"/>
      <c r="M5" s="27"/>
      <c r="N5" s="27"/>
      <c r="O5" s="27"/>
      <c r="P5" s="116"/>
      <c r="AC5" s="46"/>
      <c r="AD5" s="117" t="s">
        <v>55</v>
      </c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</row>
    <row r="6" ht="26.25" customHeight="1">
      <c r="B6" s="54" t="s">
        <v>7</v>
      </c>
      <c r="C6" s="55" t="s">
        <v>57</v>
      </c>
      <c r="D6" s="118" t="s">
        <v>56</v>
      </c>
      <c r="E6" s="58">
        <v>500.0</v>
      </c>
      <c r="F6" s="58">
        <v>550.0</v>
      </c>
      <c r="G6" s="58">
        <v>750.0</v>
      </c>
      <c r="H6" s="58">
        <v>1000.0</v>
      </c>
      <c r="I6" s="58">
        <v>1250.0</v>
      </c>
      <c r="J6" s="58">
        <v>1500.0</v>
      </c>
      <c r="K6" s="58">
        <v>1750.0</v>
      </c>
      <c r="L6" s="58">
        <v>2000.0</v>
      </c>
      <c r="M6" s="58">
        <v>2200.0</v>
      </c>
      <c r="N6" s="58">
        <v>2250.0</v>
      </c>
      <c r="O6" s="58">
        <v>2500.0</v>
      </c>
      <c r="P6" s="59">
        <v>3000.0</v>
      </c>
      <c r="Q6" s="119"/>
      <c r="R6" s="119"/>
      <c r="AC6" s="46"/>
      <c r="AD6" s="46" t="s">
        <v>58</v>
      </c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</row>
    <row r="7" ht="15.0" customHeight="1">
      <c r="B7" s="60">
        <v>2.0</v>
      </c>
      <c r="C7" s="61">
        <v>198.0</v>
      </c>
      <c r="D7" s="120" t="s">
        <v>59</v>
      </c>
      <c r="E7" s="64">
        <f t="shared" ref="E7:P7" si="1">ROUND(AC7-(AC7*$J$5),0)</f>
        <v>17701</v>
      </c>
      <c r="F7" s="64">
        <f t="shared" si="1"/>
        <v>19041</v>
      </c>
      <c r="G7" s="64">
        <f t="shared" si="1"/>
        <v>20903</v>
      </c>
      <c r="H7" s="64">
        <f t="shared" si="1"/>
        <v>22124</v>
      </c>
      <c r="I7" s="64">
        <f t="shared" si="1"/>
        <v>24221</v>
      </c>
      <c r="J7" s="64">
        <f t="shared" si="1"/>
        <v>24854</v>
      </c>
      <c r="K7" s="64">
        <f t="shared" si="1"/>
        <v>26363</v>
      </c>
      <c r="L7" s="64">
        <f t="shared" si="1"/>
        <v>28531</v>
      </c>
      <c r="M7" s="64">
        <f t="shared" si="1"/>
        <v>33913</v>
      </c>
      <c r="N7" s="64">
        <f t="shared" si="1"/>
        <v>34585</v>
      </c>
      <c r="O7" s="64">
        <f t="shared" si="1"/>
        <v>42154</v>
      </c>
      <c r="P7" s="65">
        <f t="shared" si="1"/>
        <v>49722</v>
      </c>
      <c r="AC7" s="46">
        <v>17700.6363831</v>
      </c>
      <c r="AD7" s="46">
        <v>19040.716332</v>
      </c>
      <c r="AE7" s="46">
        <v>20902.504491000003</v>
      </c>
      <c r="AF7" s="46">
        <v>22124.175618599995</v>
      </c>
      <c r="AG7" s="46">
        <v>24220.517389200006</v>
      </c>
      <c r="AH7" s="46">
        <v>24854.2951338</v>
      </c>
      <c r="AI7" s="46">
        <v>26362.7435214</v>
      </c>
      <c r="AJ7" s="46">
        <v>28530.779607000004</v>
      </c>
      <c r="AK7" s="46">
        <v>33912.632853</v>
      </c>
      <c r="AL7" s="46">
        <v>34585.364508750004</v>
      </c>
      <c r="AM7" s="46">
        <v>42153.595635937505</v>
      </c>
      <c r="AN7" s="46">
        <v>49721.826763125</v>
      </c>
      <c r="AO7" s="7"/>
    </row>
    <row r="8" ht="15.0" customHeight="1">
      <c r="B8" s="67"/>
      <c r="C8" s="68"/>
      <c r="D8" s="122" t="str">
        <f>RIGHT($K$5,21)</f>
        <v>ΔТ=70⁰С (95/85/20) Вт</v>
      </c>
      <c r="E8" s="123">
        <f t="shared" ref="E8:P8" si="2">ROUND(IF($D8="ΔТ=70⁰С (95/85/20) Вт",AC8,(IF($D8="ΔТ=60⁰С (90/70/20) Вт",AC8*0.818,AC8*0.646))),0)</f>
        <v>188</v>
      </c>
      <c r="F8" s="123">
        <f t="shared" si="2"/>
        <v>206</v>
      </c>
      <c r="G8" s="123">
        <f t="shared" si="2"/>
        <v>282</v>
      </c>
      <c r="H8" s="123">
        <f t="shared" si="2"/>
        <v>376</v>
      </c>
      <c r="I8" s="123">
        <f t="shared" si="2"/>
        <v>470</v>
      </c>
      <c r="J8" s="123">
        <f t="shared" si="2"/>
        <v>564</v>
      </c>
      <c r="K8" s="123">
        <f t="shared" si="2"/>
        <v>658</v>
      </c>
      <c r="L8" s="123">
        <f t="shared" si="2"/>
        <v>752</v>
      </c>
      <c r="M8" s="123">
        <f t="shared" si="2"/>
        <v>828</v>
      </c>
      <c r="N8" s="123">
        <f t="shared" si="2"/>
        <v>846</v>
      </c>
      <c r="O8" s="123">
        <f t="shared" si="2"/>
        <v>940</v>
      </c>
      <c r="P8" s="124">
        <f t="shared" si="2"/>
        <v>1128</v>
      </c>
      <c r="AC8" s="46">
        <v>188.0</v>
      </c>
      <c r="AD8" s="46">
        <v>206.0</v>
      </c>
      <c r="AE8" s="46">
        <v>282.0</v>
      </c>
      <c r="AF8" s="46">
        <v>376.0</v>
      </c>
      <c r="AG8" s="46">
        <v>470.0</v>
      </c>
      <c r="AH8" s="46">
        <v>564.0</v>
      </c>
      <c r="AI8" s="46">
        <v>658.0</v>
      </c>
      <c r="AJ8" s="46">
        <v>752.0</v>
      </c>
      <c r="AK8" s="46">
        <v>828.0</v>
      </c>
      <c r="AL8" s="46">
        <v>846.0</v>
      </c>
      <c r="AM8" s="46">
        <v>940.0</v>
      </c>
      <c r="AN8" s="46">
        <v>1128.0</v>
      </c>
      <c r="AO8" s="7"/>
    </row>
    <row r="9" ht="15.0" customHeight="1">
      <c r="B9" s="60">
        <v>3.0</v>
      </c>
      <c r="C9" s="61">
        <v>307.0</v>
      </c>
      <c r="D9" s="120" t="s">
        <v>59</v>
      </c>
      <c r="E9" s="64">
        <f t="shared" ref="E9:P9" si="3">ROUND(AC9-(AC9*$J$5),0)</f>
        <v>20835</v>
      </c>
      <c r="F9" s="64">
        <f t="shared" si="3"/>
        <v>22485</v>
      </c>
      <c r="G9" s="64">
        <f t="shared" si="3"/>
        <v>25177</v>
      </c>
      <c r="H9" s="64">
        <f t="shared" si="3"/>
        <v>27013</v>
      </c>
      <c r="I9" s="64">
        <f t="shared" si="3"/>
        <v>30158</v>
      </c>
      <c r="J9" s="64">
        <f t="shared" si="3"/>
        <v>31117</v>
      </c>
      <c r="K9" s="64">
        <f t="shared" si="3"/>
        <v>33382</v>
      </c>
      <c r="L9" s="64">
        <f t="shared" si="3"/>
        <v>36629</v>
      </c>
      <c r="M9" s="64">
        <f t="shared" si="3"/>
        <v>43810</v>
      </c>
      <c r="N9" s="64">
        <f t="shared" si="3"/>
        <v>44708</v>
      </c>
      <c r="O9" s="64">
        <f t="shared" si="3"/>
        <v>54807</v>
      </c>
      <c r="P9" s="65">
        <f t="shared" si="3"/>
        <v>64906</v>
      </c>
      <c r="AC9" s="46">
        <v>20835.279373193996</v>
      </c>
      <c r="AD9" s="46">
        <v>22485.062159999998</v>
      </c>
      <c r="AE9" s="46">
        <v>25177.351226544</v>
      </c>
      <c r="AF9" s="46">
        <v>27013.222268010002</v>
      </c>
      <c r="AG9" s="46">
        <v>30158.174145924</v>
      </c>
      <c r="AH9" s="46">
        <v>31117.01844279599</v>
      </c>
      <c r="AI9" s="46">
        <v>33382.072784808</v>
      </c>
      <c r="AJ9" s="46">
        <v>36628.937754155995</v>
      </c>
      <c r="AK9" s="46">
        <v>43810.38169952398</v>
      </c>
      <c r="AL9" s="46">
        <v>44708.06219269499</v>
      </c>
      <c r="AM9" s="46">
        <v>54806.96774086874</v>
      </c>
      <c r="AN9" s="46">
        <v>64905.87328904249</v>
      </c>
      <c r="AO9" s="7"/>
    </row>
    <row r="10" ht="15.0" customHeight="1">
      <c r="B10" s="67"/>
      <c r="C10" s="68"/>
      <c r="D10" s="122" t="str">
        <f>RIGHT($K$5,21)</f>
        <v>ΔТ=70⁰С (95/85/20) Вт</v>
      </c>
      <c r="E10" s="123">
        <f t="shared" ref="E10:P10" si="4">ROUND(IF($D10="ΔТ=70⁰С (95/85/20) Вт",AC10,(IF($D10="ΔТ=60⁰С (90/70/20) Вт",AC10*0.818,AC10*0.646))),0)</f>
        <v>282</v>
      </c>
      <c r="F10" s="123">
        <f t="shared" si="4"/>
        <v>309</v>
      </c>
      <c r="G10" s="123">
        <f t="shared" si="4"/>
        <v>423</v>
      </c>
      <c r="H10" s="123">
        <f t="shared" si="4"/>
        <v>564</v>
      </c>
      <c r="I10" s="123">
        <f t="shared" si="4"/>
        <v>705</v>
      </c>
      <c r="J10" s="123">
        <f t="shared" si="4"/>
        <v>846</v>
      </c>
      <c r="K10" s="123">
        <f t="shared" si="4"/>
        <v>987</v>
      </c>
      <c r="L10" s="123">
        <f t="shared" si="4"/>
        <v>1128</v>
      </c>
      <c r="M10" s="123">
        <f t="shared" si="4"/>
        <v>1242</v>
      </c>
      <c r="N10" s="123">
        <f t="shared" si="4"/>
        <v>1269</v>
      </c>
      <c r="O10" s="123">
        <f t="shared" si="4"/>
        <v>1410</v>
      </c>
      <c r="P10" s="124">
        <f t="shared" si="4"/>
        <v>1692</v>
      </c>
      <c r="AC10" s="46">
        <v>282.0</v>
      </c>
      <c r="AD10" s="46">
        <v>309.0</v>
      </c>
      <c r="AE10" s="46">
        <v>423.0</v>
      </c>
      <c r="AF10" s="46">
        <v>564.0</v>
      </c>
      <c r="AG10" s="46">
        <v>705.0</v>
      </c>
      <c r="AH10" s="46">
        <v>846.0</v>
      </c>
      <c r="AI10" s="46">
        <v>987.0</v>
      </c>
      <c r="AJ10" s="46">
        <v>1128.0</v>
      </c>
      <c r="AK10" s="46">
        <v>1242.0</v>
      </c>
      <c r="AL10" s="46">
        <v>1269.0</v>
      </c>
      <c r="AM10" s="46">
        <v>1410.0</v>
      </c>
      <c r="AN10" s="46">
        <v>1692.0</v>
      </c>
      <c r="AO10" s="7"/>
    </row>
    <row r="11" ht="15.0" customHeight="1">
      <c r="B11" s="60">
        <v>4.0</v>
      </c>
      <c r="C11" s="61">
        <v>416.0</v>
      </c>
      <c r="D11" s="120" t="s">
        <v>59</v>
      </c>
      <c r="E11" s="64">
        <f t="shared" ref="E11:O11" si="5">ROUND(AC11-(AC11*$J$5),0)</f>
        <v>23976</v>
      </c>
      <c r="F11" s="64">
        <f t="shared" si="5"/>
        <v>25941</v>
      </c>
      <c r="G11" s="64">
        <f t="shared" si="5"/>
        <v>29461</v>
      </c>
      <c r="H11" s="64">
        <f t="shared" si="5"/>
        <v>31913</v>
      </c>
      <c r="I11" s="64">
        <f t="shared" si="5"/>
        <v>36108</v>
      </c>
      <c r="J11" s="64">
        <f t="shared" si="5"/>
        <v>37393</v>
      </c>
      <c r="K11" s="64">
        <f t="shared" si="5"/>
        <v>40416</v>
      </c>
      <c r="L11" s="64">
        <f t="shared" si="5"/>
        <v>44744</v>
      </c>
      <c r="M11" s="64">
        <f t="shared" si="5"/>
        <v>53729</v>
      </c>
      <c r="N11" s="64">
        <f t="shared" si="5"/>
        <v>54852</v>
      </c>
      <c r="O11" s="64">
        <f t="shared" si="5"/>
        <v>67487</v>
      </c>
      <c r="P11" s="178"/>
      <c r="AC11" s="46">
        <v>23976.48503448</v>
      </c>
      <c r="AD11" s="46">
        <v>25941.48282</v>
      </c>
      <c r="AE11" s="46">
        <v>29461.151450016</v>
      </c>
      <c r="AF11" s="46">
        <v>31912.51139366401</v>
      </c>
      <c r="AG11" s="46">
        <v>36108.274017024</v>
      </c>
      <c r="AH11" s="46">
        <v>37392.86709417599</v>
      </c>
      <c r="AI11" s="46">
        <v>40416.11523100799</v>
      </c>
      <c r="AJ11" s="46">
        <v>44744.073115103994</v>
      </c>
      <c r="AK11" s="46">
        <v>53728.880474016</v>
      </c>
      <c r="AL11" s="46">
        <v>54851.981393879985</v>
      </c>
      <c r="AM11" s="46">
        <v>67486.86674235002</v>
      </c>
      <c r="AN11" s="46"/>
      <c r="AO11" s="7"/>
    </row>
    <row r="12" ht="15.0" customHeight="1">
      <c r="B12" s="73"/>
      <c r="C12" s="68"/>
      <c r="D12" s="122" t="str">
        <f>RIGHT($K$5,21)</f>
        <v>ΔТ=70⁰С (95/85/20) Вт</v>
      </c>
      <c r="E12" s="123">
        <f t="shared" ref="E12:O12" si="6">ROUND(IF($D12="ΔТ=70⁰С (95/85/20) Вт",AC12,(IF($D12="ΔТ=60⁰С (90/70/20) Вт",AC12*0.818,AC12*0.646))),0)</f>
        <v>376</v>
      </c>
      <c r="F12" s="123">
        <f t="shared" si="6"/>
        <v>412</v>
      </c>
      <c r="G12" s="123">
        <f t="shared" si="6"/>
        <v>564</v>
      </c>
      <c r="H12" s="123">
        <f t="shared" si="6"/>
        <v>752</v>
      </c>
      <c r="I12" s="123">
        <f t="shared" si="6"/>
        <v>940</v>
      </c>
      <c r="J12" s="123">
        <f t="shared" si="6"/>
        <v>1128</v>
      </c>
      <c r="K12" s="123">
        <f t="shared" si="6"/>
        <v>1316</v>
      </c>
      <c r="L12" s="123">
        <f t="shared" si="6"/>
        <v>1504</v>
      </c>
      <c r="M12" s="123">
        <f t="shared" si="6"/>
        <v>1656</v>
      </c>
      <c r="N12" s="123">
        <f t="shared" si="6"/>
        <v>1692</v>
      </c>
      <c r="O12" s="123">
        <f t="shared" si="6"/>
        <v>1880</v>
      </c>
      <c r="P12" s="187"/>
      <c r="AC12" s="46">
        <v>376.0</v>
      </c>
      <c r="AD12" s="46">
        <v>412.0</v>
      </c>
      <c r="AE12" s="46">
        <v>564.0</v>
      </c>
      <c r="AF12" s="46">
        <v>752.0</v>
      </c>
      <c r="AG12" s="46">
        <v>940.0</v>
      </c>
      <c r="AH12" s="46">
        <v>1128.0</v>
      </c>
      <c r="AI12" s="46">
        <v>1316.0</v>
      </c>
      <c r="AJ12" s="46">
        <v>1504.0</v>
      </c>
      <c r="AK12" s="46">
        <v>1656.0</v>
      </c>
      <c r="AL12" s="46">
        <v>1692.0</v>
      </c>
      <c r="AM12" s="46">
        <v>1880.0</v>
      </c>
      <c r="AN12" s="46"/>
      <c r="AO12" s="7"/>
    </row>
    <row r="13" ht="15.0" customHeight="1">
      <c r="B13" s="136">
        <v>5.0</v>
      </c>
      <c r="C13" s="61">
        <v>525.0</v>
      </c>
      <c r="D13" s="120" t="s">
        <v>59</v>
      </c>
      <c r="E13" s="64">
        <f t="shared" ref="E13:L13" si="7">ROUND(AC13-(AC13*$J$5),0)</f>
        <v>27123</v>
      </c>
      <c r="F13" s="64">
        <f t="shared" si="7"/>
        <v>29404</v>
      </c>
      <c r="G13" s="64">
        <f t="shared" si="7"/>
        <v>33754</v>
      </c>
      <c r="H13" s="64">
        <f t="shared" si="7"/>
        <v>36822</v>
      </c>
      <c r="I13" s="64">
        <f t="shared" si="7"/>
        <v>42071</v>
      </c>
      <c r="J13" s="64">
        <f t="shared" si="7"/>
        <v>43682</v>
      </c>
      <c r="K13" s="64">
        <f t="shared" si="7"/>
        <v>47465</v>
      </c>
      <c r="L13" s="64">
        <f t="shared" si="7"/>
        <v>52876</v>
      </c>
      <c r="M13" s="184"/>
      <c r="N13" s="184"/>
      <c r="O13" s="184"/>
      <c r="P13" s="185"/>
      <c r="AC13" s="46">
        <v>27122.814952596003</v>
      </c>
      <c r="AD13" s="46">
        <v>29403.940896</v>
      </c>
      <c r="AE13" s="46">
        <v>33753.905161416</v>
      </c>
      <c r="AF13" s="46">
        <v>36822.042995562</v>
      </c>
      <c r="AG13" s="46">
        <v>42070.817002499985</v>
      </c>
      <c r="AH13" s="46">
        <v>43681.84108794</v>
      </c>
      <c r="AI13" s="46">
        <v>47464.87086</v>
      </c>
      <c r="AJ13" s="46">
        <v>52876.185689844</v>
      </c>
      <c r="AK13" s="46"/>
      <c r="AL13" s="46"/>
      <c r="AM13" s="46"/>
      <c r="AN13" s="46"/>
      <c r="AO13" s="7"/>
    </row>
    <row r="14" ht="15.0" customHeight="1">
      <c r="B14" s="67"/>
      <c r="C14" s="68"/>
      <c r="D14" s="122" t="str">
        <f>RIGHT($K$5,21)</f>
        <v>ΔТ=70⁰С (95/85/20) Вт</v>
      </c>
      <c r="E14" s="123">
        <f t="shared" ref="E14:L14" si="8">ROUND(IF($D14="ΔТ=70⁰С (95/85/20) Вт",AC14,(IF($D14="ΔТ=60⁰С (90/70/20) Вт",AC14*0.818,AC14*0.646))),0)</f>
        <v>470</v>
      </c>
      <c r="F14" s="123">
        <f t="shared" si="8"/>
        <v>515</v>
      </c>
      <c r="G14" s="123">
        <f t="shared" si="8"/>
        <v>705</v>
      </c>
      <c r="H14" s="123">
        <f t="shared" si="8"/>
        <v>940</v>
      </c>
      <c r="I14" s="123">
        <f t="shared" si="8"/>
        <v>1175</v>
      </c>
      <c r="J14" s="123">
        <f t="shared" si="8"/>
        <v>1410</v>
      </c>
      <c r="K14" s="123">
        <f t="shared" si="8"/>
        <v>1645</v>
      </c>
      <c r="L14" s="123">
        <f t="shared" si="8"/>
        <v>1880</v>
      </c>
      <c r="M14" s="186"/>
      <c r="N14" s="186"/>
      <c r="O14" s="186"/>
      <c r="P14" s="187"/>
      <c r="AC14" s="46">
        <v>470.0</v>
      </c>
      <c r="AD14" s="46">
        <v>515.0</v>
      </c>
      <c r="AE14" s="46">
        <v>705.0</v>
      </c>
      <c r="AF14" s="46">
        <v>940.0</v>
      </c>
      <c r="AG14" s="46">
        <v>1175.0</v>
      </c>
      <c r="AH14" s="46">
        <v>1410.0</v>
      </c>
      <c r="AI14" s="46">
        <v>1645.0</v>
      </c>
      <c r="AJ14" s="46">
        <v>1880.0</v>
      </c>
      <c r="AK14" s="46"/>
      <c r="AL14" s="46"/>
      <c r="AM14" s="46"/>
      <c r="AN14" s="46"/>
      <c r="AO14" s="7"/>
    </row>
    <row r="15" ht="15.0" customHeight="1">
      <c r="B15" s="60">
        <v>6.0</v>
      </c>
      <c r="C15" s="61">
        <v>634.0</v>
      </c>
      <c r="D15" s="120" t="s">
        <v>59</v>
      </c>
      <c r="E15" s="64">
        <f t="shared" ref="E15:K15" si="9">ROUND(AC15-(AC15*$J$5),0)</f>
        <v>30277</v>
      </c>
      <c r="F15" s="64">
        <f t="shared" si="9"/>
        <v>32872</v>
      </c>
      <c r="G15" s="64">
        <f t="shared" si="9"/>
        <v>38056</v>
      </c>
      <c r="H15" s="64">
        <f t="shared" si="9"/>
        <v>41742</v>
      </c>
      <c r="I15" s="64">
        <f t="shared" si="9"/>
        <v>48046</v>
      </c>
      <c r="J15" s="64">
        <f t="shared" si="9"/>
        <v>49981</v>
      </c>
      <c r="K15" s="64">
        <f t="shared" si="9"/>
        <v>54531</v>
      </c>
      <c r="L15" s="177"/>
      <c r="M15" s="177"/>
      <c r="N15" s="177"/>
      <c r="O15" s="177"/>
      <c r="P15" s="178"/>
      <c r="AC15" s="46">
        <v>30277.144446911996</v>
      </c>
      <c r="AD15" s="46">
        <v>32872.436387999995</v>
      </c>
      <c r="AE15" s="46">
        <v>38055.612360743995</v>
      </c>
      <c r="AF15" s="46">
        <v>41741.817073704</v>
      </c>
      <c r="AG15" s="46">
        <v>48045.80310235201</v>
      </c>
      <c r="AH15" s="46">
        <v>49981.060576656004</v>
      </c>
      <c r="AI15" s="46">
        <v>54531.219519216</v>
      </c>
      <c r="AJ15" s="46"/>
      <c r="AK15" s="46"/>
      <c r="AL15" s="46"/>
      <c r="AM15" s="46"/>
      <c r="AN15" s="46"/>
      <c r="AO15" s="7"/>
    </row>
    <row r="16" ht="15.0" customHeight="1">
      <c r="B16" s="73"/>
      <c r="C16" s="68"/>
      <c r="D16" s="122" t="str">
        <f>RIGHT($K$5,21)</f>
        <v>ΔТ=70⁰С (95/85/20) Вт</v>
      </c>
      <c r="E16" s="123">
        <f t="shared" ref="E16:K16" si="10">ROUND(IF($D16="ΔТ=70⁰С (95/85/20) Вт",AC16,(IF($D16="ΔТ=60⁰С (90/70/20) Вт",AC16*0.818,AC16*0.646))),0)</f>
        <v>564</v>
      </c>
      <c r="F16" s="123">
        <f t="shared" si="10"/>
        <v>618</v>
      </c>
      <c r="G16" s="123">
        <f t="shared" si="10"/>
        <v>846</v>
      </c>
      <c r="H16" s="123">
        <f t="shared" si="10"/>
        <v>1128</v>
      </c>
      <c r="I16" s="123">
        <f t="shared" si="10"/>
        <v>1410</v>
      </c>
      <c r="J16" s="123">
        <f t="shared" si="10"/>
        <v>1692</v>
      </c>
      <c r="K16" s="123">
        <f t="shared" si="10"/>
        <v>1974</v>
      </c>
      <c r="L16" s="186"/>
      <c r="M16" s="186"/>
      <c r="N16" s="186"/>
      <c r="O16" s="186"/>
      <c r="P16" s="187"/>
      <c r="AC16" s="46">
        <v>564.0</v>
      </c>
      <c r="AD16" s="46">
        <v>618.0</v>
      </c>
      <c r="AE16" s="46">
        <v>846.0</v>
      </c>
      <c r="AF16" s="46">
        <v>1128.0</v>
      </c>
      <c r="AG16" s="46">
        <v>1410.0</v>
      </c>
      <c r="AH16" s="46">
        <v>1692.0</v>
      </c>
      <c r="AI16" s="46">
        <v>1974.0</v>
      </c>
      <c r="AJ16" s="46"/>
      <c r="AK16" s="46"/>
      <c r="AL16" s="46"/>
      <c r="AM16" s="46"/>
      <c r="AN16" s="46"/>
      <c r="AO16" s="7"/>
    </row>
    <row r="17" ht="15.0" customHeight="1">
      <c r="B17" s="136">
        <v>7.0</v>
      </c>
      <c r="C17" s="61">
        <v>743.0</v>
      </c>
      <c r="D17" s="120" t="s">
        <v>59</v>
      </c>
      <c r="E17" s="64">
        <f t="shared" ref="E17:J17" si="11">ROUND(AC17-(AC17*$J$5),0)</f>
        <v>33437</v>
      </c>
      <c r="F17" s="64">
        <f t="shared" si="11"/>
        <v>36350</v>
      </c>
      <c r="G17" s="64">
        <f t="shared" si="11"/>
        <v>42366</v>
      </c>
      <c r="H17" s="64">
        <f t="shared" si="11"/>
        <v>46672</v>
      </c>
      <c r="I17" s="64">
        <f t="shared" si="11"/>
        <v>54033</v>
      </c>
      <c r="J17" s="64">
        <f t="shared" si="11"/>
        <v>56296</v>
      </c>
      <c r="K17" s="184"/>
      <c r="L17" s="184"/>
      <c r="M17" s="184"/>
      <c r="N17" s="184"/>
      <c r="O17" s="184"/>
      <c r="P17" s="185"/>
      <c r="AC17" s="46">
        <v>33436.59517935</v>
      </c>
      <c r="AD17" s="46">
        <v>36349.988004</v>
      </c>
      <c r="AE17" s="46">
        <v>42366.27304799999</v>
      </c>
      <c r="AF17" s="46">
        <v>46671.83362809</v>
      </c>
      <c r="AG17" s="46">
        <v>54033.23231657999</v>
      </c>
      <c r="AH17" s="46">
        <v>56296.28223647997</v>
      </c>
      <c r="AI17" s="46"/>
      <c r="AJ17" s="46"/>
      <c r="AK17" s="46"/>
      <c r="AL17" s="46"/>
      <c r="AM17" s="46"/>
      <c r="AN17" s="46"/>
      <c r="AO17" s="7"/>
    </row>
    <row r="18" ht="15.0" customHeight="1">
      <c r="B18" s="67"/>
      <c r="C18" s="68"/>
      <c r="D18" s="122" t="str">
        <f>RIGHT($K$5,21)</f>
        <v>ΔТ=70⁰С (95/85/20) Вт</v>
      </c>
      <c r="E18" s="123">
        <f t="shared" ref="E18:J18" si="12">ROUND(IF($D18="ΔТ=70⁰С (95/85/20) Вт",AC18,(IF($D18="ΔТ=60⁰С (90/70/20) Вт",AC18*0.818,AC18*0.646))),0)</f>
        <v>658</v>
      </c>
      <c r="F18" s="123">
        <f t="shared" si="12"/>
        <v>721</v>
      </c>
      <c r="G18" s="123">
        <f t="shared" si="12"/>
        <v>987</v>
      </c>
      <c r="H18" s="123">
        <f t="shared" si="12"/>
        <v>1316</v>
      </c>
      <c r="I18" s="123">
        <f t="shared" si="12"/>
        <v>1645</v>
      </c>
      <c r="J18" s="123">
        <f t="shared" si="12"/>
        <v>1974</v>
      </c>
      <c r="K18" s="186"/>
      <c r="L18" s="186"/>
      <c r="M18" s="186"/>
      <c r="N18" s="186"/>
      <c r="O18" s="186"/>
      <c r="P18" s="187"/>
      <c r="AC18" s="46">
        <v>658.0</v>
      </c>
      <c r="AD18" s="46">
        <v>721.0</v>
      </c>
      <c r="AE18" s="46">
        <v>987.0</v>
      </c>
      <c r="AF18" s="46">
        <v>1316.0</v>
      </c>
      <c r="AG18" s="46">
        <v>1645.0</v>
      </c>
      <c r="AH18" s="46">
        <v>1974.0</v>
      </c>
      <c r="AI18" s="46"/>
      <c r="AJ18" s="46"/>
      <c r="AK18" s="46"/>
      <c r="AL18" s="46"/>
      <c r="AM18" s="46"/>
      <c r="AN18" s="46"/>
      <c r="AO18" s="7"/>
    </row>
    <row r="19" ht="15.0" customHeight="1">
      <c r="B19" s="60">
        <v>8.0</v>
      </c>
      <c r="C19" s="61">
        <v>852.0</v>
      </c>
      <c r="D19" s="120" t="s">
        <v>59</v>
      </c>
      <c r="E19" s="64">
        <f t="shared" ref="E19:I19" si="13">ROUND(AC19-(AC19*$J$5),0)</f>
        <v>36604</v>
      </c>
      <c r="F19" s="64">
        <f t="shared" si="13"/>
        <v>39834</v>
      </c>
      <c r="G19" s="64">
        <f t="shared" si="13"/>
        <v>46686</v>
      </c>
      <c r="H19" s="64">
        <f t="shared" si="13"/>
        <v>51612</v>
      </c>
      <c r="I19" s="64">
        <f t="shared" si="13"/>
        <v>60036</v>
      </c>
      <c r="J19" s="177"/>
      <c r="K19" s="177"/>
      <c r="L19" s="177"/>
      <c r="M19" s="177"/>
      <c r="N19" s="177"/>
      <c r="O19" s="177"/>
      <c r="P19" s="178"/>
      <c r="AC19" s="46">
        <v>36604.048506695995</v>
      </c>
      <c r="AD19" s="46">
        <v>39833.577036</v>
      </c>
      <c r="AE19" s="46">
        <v>46685.88722318401</v>
      </c>
      <c r="AF19" s="46">
        <v>51612.09265872</v>
      </c>
      <c r="AG19" s="46">
        <v>60035.99053003199</v>
      </c>
      <c r="AH19" s="46"/>
      <c r="AI19" s="46"/>
      <c r="AJ19" s="46"/>
      <c r="AK19" s="46"/>
      <c r="AL19" s="46"/>
      <c r="AM19" s="46"/>
      <c r="AN19" s="46"/>
      <c r="AO19" s="7"/>
    </row>
    <row r="20" ht="15.0" customHeight="1">
      <c r="B20" s="73"/>
      <c r="C20" s="74"/>
      <c r="D20" s="122" t="str">
        <f>RIGHT($K$5,21)</f>
        <v>ΔТ=70⁰С (95/85/20) Вт</v>
      </c>
      <c r="E20" s="123">
        <f t="shared" ref="E20:I20" si="14">ROUND(IF($D20="ΔТ=70⁰С (95/85/20) Вт",AC20,(IF($D20="ΔТ=60⁰С (90/70/20) Вт",AC20*0.818,AC20*0.646))),0)</f>
        <v>752</v>
      </c>
      <c r="F20" s="123">
        <f t="shared" si="14"/>
        <v>824</v>
      </c>
      <c r="G20" s="123">
        <f t="shared" si="14"/>
        <v>1128</v>
      </c>
      <c r="H20" s="123">
        <f t="shared" si="14"/>
        <v>1504</v>
      </c>
      <c r="I20" s="123">
        <f t="shared" si="14"/>
        <v>1880</v>
      </c>
      <c r="J20" s="179"/>
      <c r="K20" s="179"/>
      <c r="L20" s="179"/>
      <c r="M20" s="179"/>
      <c r="N20" s="179"/>
      <c r="O20" s="179"/>
      <c r="P20" s="180"/>
      <c r="AC20" s="46">
        <v>752.0</v>
      </c>
      <c r="AD20" s="46">
        <v>824.0</v>
      </c>
      <c r="AE20" s="46">
        <v>1128.0</v>
      </c>
      <c r="AF20" s="46">
        <v>1504.0</v>
      </c>
      <c r="AG20" s="46">
        <v>1880.0</v>
      </c>
      <c r="AH20" s="46"/>
      <c r="AI20" s="46"/>
      <c r="AJ20" s="46"/>
      <c r="AK20" s="46"/>
      <c r="AL20" s="46"/>
      <c r="AM20" s="46"/>
      <c r="AN20" s="46"/>
      <c r="AO20" s="7"/>
    </row>
    <row r="21" ht="15.75" customHeight="1">
      <c r="F21" s="75" t="s">
        <v>60</v>
      </c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</row>
    <row r="22" ht="15.75" customHeight="1">
      <c r="B22" s="76" t="s">
        <v>57</v>
      </c>
      <c r="C22" s="5"/>
      <c r="D22" s="5"/>
      <c r="E22" s="78">
        <v>500.0</v>
      </c>
      <c r="F22" s="78">
        <v>550.0</v>
      </c>
      <c r="G22" s="78">
        <v>750.0</v>
      </c>
      <c r="H22" s="78">
        <v>1000.0</v>
      </c>
      <c r="I22" s="78">
        <v>1250.0</v>
      </c>
      <c r="J22" s="78">
        <v>1500.0</v>
      </c>
      <c r="K22" s="78">
        <v>1750.0</v>
      </c>
      <c r="L22" s="78">
        <v>2000.0</v>
      </c>
      <c r="M22" s="78">
        <v>2200.0</v>
      </c>
      <c r="N22" s="78">
        <v>2250.0</v>
      </c>
      <c r="O22" s="78">
        <v>2500.0</v>
      </c>
      <c r="P22" s="79">
        <v>3000.0</v>
      </c>
    </row>
    <row r="23" ht="15.0" customHeight="1">
      <c r="B23" s="128" t="s">
        <v>62</v>
      </c>
      <c r="C23" s="11"/>
      <c r="D23" s="44"/>
      <c r="E23" s="232">
        <v>116.0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2"/>
    </row>
    <row r="24" ht="52.5" customHeight="1">
      <c r="B24" s="84" t="s">
        <v>7</v>
      </c>
      <c r="C24" s="85" t="s">
        <v>61</v>
      </c>
      <c r="D24" s="86" t="s">
        <v>65</v>
      </c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8"/>
    </row>
    <row r="25" ht="15.75" customHeight="1">
      <c r="B25" s="89">
        <v>2.0</v>
      </c>
      <c r="C25" s="90">
        <v>109.0</v>
      </c>
      <c r="D25" s="91" t="s">
        <v>66</v>
      </c>
      <c r="E25" s="137">
        <v>9.54</v>
      </c>
      <c r="F25" s="137">
        <v>9.9</v>
      </c>
      <c r="G25" s="137">
        <v>12.6</v>
      </c>
      <c r="H25" s="137">
        <v>16.02</v>
      </c>
      <c r="I25" s="137">
        <v>19.44</v>
      </c>
      <c r="J25" s="137">
        <v>22.86</v>
      </c>
      <c r="K25" s="137">
        <v>26.28</v>
      </c>
      <c r="L25" s="137">
        <v>29.52</v>
      </c>
      <c r="M25" s="137">
        <v>32.472</v>
      </c>
      <c r="N25" s="137">
        <v>32.940000000000005</v>
      </c>
      <c r="O25" s="137">
        <v>36.36</v>
      </c>
      <c r="P25" s="138">
        <v>43.632</v>
      </c>
    </row>
    <row r="26" ht="15.75" customHeight="1">
      <c r="B26" s="73"/>
      <c r="C26" s="74"/>
      <c r="D26" s="94" t="s">
        <v>67</v>
      </c>
      <c r="E26" s="96">
        <v>5.5</v>
      </c>
      <c r="F26" s="96">
        <v>6.0</v>
      </c>
      <c r="G26" s="96">
        <v>8.2</v>
      </c>
      <c r="H26" s="96">
        <v>10.9</v>
      </c>
      <c r="I26" s="96">
        <v>13.6</v>
      </c>
      <c r="J26" s="96">
        <v>16.3</v>
      </c>
      <c r="K26" s="96">
        <v>19.0</v>
      </c>
      <c r="L26" s="96">
        <v>21.7</v>
      </c>
      <c r="M26" s="96">
        <v>23.9</v>
      </c>
      <c r="N26" s="96">
        <v>24.4</v>
      </c>
      <c r="O26" s="96">
        <v>27.1</v>
      </c>
      <c r="P26" s="97">
        <v>32.5</v>
      </c>
    </row>
    <row r="27" ht="15.75" customHeight="1">
      <c r="B27" s="98">
        <v>3.0</v>
      </c>
      <c r="C27" s="99">
        <f>C25+109</f>
        <v>218</v>
      </c>
      <c r="D27" s="100" t="s">
        <v>66</v>
      </c>
      <c r="E27" s="139">
        <v>13.68</v>
      </c>
      <c r="F27" s="139">
        <v>14.58</v>
      </c>
      <c r="G27" s="139">
        <v>18.720000000000002</v>
      </c>
      <c r="H27" s="139">
        <v>23.94</v>
      </c>
      <c r="I27" s="139">
        <v>28.980000000000004</v>
      </c>
      <c r="J27" s="139">
        <v>34.019999999999996</v>
      </c>
      <c r="K27" s="139">
        <v>39.06</v>
      </c>
      <c r="L27" s="139">
        <v>44.1</v>
      </c>
      <c r="M27" s="139">
        <v>48.510000000000005</v>
      </c>
      <c r="N27" s="139">
        <v>49.32</v>
      </c>
      <c r="O27" s="139">
        <v>54.36</v>
      </c>
      <c r="P27" s="140">
        <v>65.232</v>
      </c>
    </row>
    <row r="28" ht="15.75" customHeight="1">
      <c r="B28" s="73"/>
      <c r="C28" s="74"/>
      <c r="D28" s="94" t="s">
        <v>67</v>
      </c>
      <c r="E28" s="96">
        <v>8.3</v>
      </c>
      <c r="F28" s="96">
        <v>9.1</v>
      </c>
      <c r="G28" s="96">
        <v>12.3</v>
      </c>
      <c r="H28" s="96">
        <v>16.4</v>
      </c>
      <c r="I28" s="96">
        <v>20.4</v>
      </c>
      <c r="J28" s="96">
        <v>24.5</v>
      </c>
      <c r="K28" s="96">
        <v>28.6</v>
      </c>
      <c r="L28" s="96">
        <v>32.6</v>
      </c>
      <c r="M28" s="96">
        <v>35.9</v>
      </c>
      <c r="N28" s="96">
        <v>36.7</v>
      </c>
      <c r="O28" s="96">
        <v>40.7</v>
      </c>
      <c r="P28" s="97">
        <v>48.8</v>
      </c>
    </row>
    <row r="29" ht="15.75" customHeight="1">
      <c r="B29" s="98">
        <v>4.0</v>
      </c>
      <c r="C29" s="99">
        <f>C27+109</f>
        <v>327</v>
      </c>
      <c r="D29" s="100" t="s">
        <v>66</v>
      </c>
      <c r="E29" s="141">
        <v>18.18</v>
      </c>
      <c r="F29" s="141">
        <v>19.44</v>
      </c>
      <c r="G29" s="141">
        <v>24.840000000000003</v>
      </c>
      <c r="H29" s="141">
        <v>31.680000000000003</v>
      </c>
      <c r="I29" s="141">
        <v>38.34</v>
      </c>
      <c r="J29" s="141">
        <v>45.36</v>
      </c>
      <c r="K29" s="141">
        <v>52.019999999999996</v>
      </c>
      <c r="L29" s="141">
        <v>58.86000000000001</v>
      </c>
      <c r="M29" s="141">
        <v>64.74600000000001</v>
      </c>
      <c r="N29" s="141">
        <v>65.52</v>
      </c>
      <c r="O29" s="141">
        <v>72.36000000000001</v>
      </c>
      <c r="P29" s="238"/>
    </row>
    <row r="30" ht="15.75" customHeight="1">
      <c r="B30" s="67"/>
      <c r="C30" s="68"/>
      <c r="D30" s="103" t="s">
        <v>67</v>
      </c>
      <c r="E30" s="104">
        <v>11.0</v>
      </c>
      <c r="F30" s="104">
        <v>12.1</v>
      </c>
      <c r="G30" s="104">
        <v>16.4</v>
      </c>
      <c r="H30" s="104">
        <v>21.9</v>
      </c>
      <c r="I30" s="104">
        <v>27.3</v>
      </c>
      <c r="J30" s="104">
        <v>32.7</v>
      </c>
      <c r="K30" s="104">
        <v>38.1</v>
      </c>
      <c r="L30" s="104">
        <v>43.5</v>
      </c>
      <c r="M30" s="104">
        <v>47.8</v>
      </c>
      <c r="N30" s="104">
        <v>48.9</v>
      </c>
      <c r="O30" s="104">
        <v>27.1</v>
      </c>
      <c r="P30" s="239"/>
    </row>
    <row r="31" ht="15.75" customHeight="1">
      <c r="B31" s="89">
        <v>5.0</v>
      </c>
      <c r="C31" s="90">
        <f>C29+109</f>
        <v>436</v>
      </c>
      <c r="D31" s="91" t="s">
        <v>66</v>
      </c>
      <c r="E31" s="137">
        <v>22.5</v>
      </c>
      <c r="F31" s="137">
        <v>24.12</v>
      </c>
      <c r="G31" s="137">
        <v>30.96</v>
      </c>
      <c r="H31" s="137">
        <v>39.42</v>
      </c>
      <c r="I31" s="137">
        <v>48.06</v>
      </c>
      <c r="J31" s="137">
        <v>56.519999999999996</v>
      </c>
      <c r="K31" s="137">
        <v>64.98</v>
      </c>
      <c r="L31" s="137">
        <v>73.44</v>
      </c>
      <c r="M31" s="240"/>
      <c r="N31" s="240"/>
      <c r="O31" s="240"/>
      <c r="P31" s="241"/>
    </row>
    <row r="32" ht="15.75" customHeight="1">
      <c r="B32" s="73"/>
      <c r="C32" s="74"/>
      <c r="D32" s="94" t="s">
        <v>67</v>
      </c>
      <c r="E32" s="96">
        <v>13.8</v>
      </c>
      <c r="F32" s="96">
        <v>15.2</v>
      </c>
      <c r="G32" s="96">
        <v>20.6</v>
      </c>
      <c r="H32" s="96">
        <v>27.3</v>
      </c>
      <c r="I32" s="96">
        <v>34.1</v>
      </c>
      <c r="J32" s="96">
        <v>40.8</v>
      </c>
      <c r="K32" s="96">
        <v>47.6</v>
      </c>
      <c r="L32" s="96">
        <v>54.4</v>
      </c>
      <c r="M32" s="242"/>
      <c r="N32" s="242"/>
      <c r="O32" s="242"/>
      <c r="P32" s="243"/>
    </row>
    <row r="33" ht="15.75" customHeight="1">
      <c r="B33" s="98">
        <v>6.0</v>
      </c>
      <c r="C33" s="99">
        <f>C31+109</f>
        <v>545</v>
      </c>
      <c r="D33" s="100" t="s">
        <v>66</v>
      </c>
      <c r="E33" s="141">
        <v>27.0</v>
      </c>
      <c r="F33" s="141">
        <v>28.980000000000004</v>
      </c>
      <c r="G33" s="141">
        <v>37.26</v>
      </c>
      <c r="H33" s="141">
        <v>47.34</v>
      </c>
      <c r="I33" s="141">
        <v>57.42</v>
      </c>
      <c r="J33" s="141">
        <v>67.68</v>
      </c>
      <c r="K33" s="141">
        <v>77.94</v>
      </c>
      <c r="L33" s="244"/>
      <c r="M33" s="244"/>
      <c r="N33" s="244"/>
      <c r="O33" s="244"/>
      <c r="P33" s="238"/>
    </row>
    <row r="34" ht="15.75" customHeight="1">
      <c r="B34" s="67"/>
      <c r="C34" s="68"/>
      <c r="D34" s="103" t="s">
        <v>67</v>
      </c>
      <c r="E34" s="104">
        <v>16.6</v>
      </c>
      <c r="F34" s="104">
        <v>18.2</v>
      </c>
      <c r="G34" s="104">
        <v>24.7</v>
      </c>
      <c r="H34" s="104">
        <v>32.8</v>
      </c>
      <c r="I34" s="104">
        <v>40.9</v>
      </c>
      <c r="J34" s="104">
        <v>49.0</v>
      </c>
      <c r="K34" s="104">
        <v>57.1</v>
      </c>
      <c r="L34" s="245"/>
      <c r="M34" s="245"/>
      <c r="N34" s="245"/>
      <c r="O34" s="245"/>
      <c r="P34" s="239"/>
    </row>
    <row r="35" ht="15.75" customHeight="1">
      <c r="B35" s="89">
        <v>7.0</v>
      </c>
      <c r="C35" s="90">
        <f>C33+109</f>
        <v>654</v>
      </c>
      <c r="D35" s="91" t="s">
        <v>66</v>
      </c>
      <c r="E35" s="137">
        <v>31.5</v>
      </c>
      <c r="F35" s="137">
        <v>33.66</v>
      </c>
      <c r="G35" s="137">
        <v>43.38</v>
      </c>
      <c r="H35" s="137">
        <v>55.080000000000005</v>
      </c>
      <c r="I35" s="137">
        <v>66.96000000000001</v>
      </c>
      <c r="J35" s="137">
        <v>79.02</v>
      </c>
      <c r="K35" s="240"/>
      <c r="L35" s="240"/>
      <c r="M35" s="240"/>
      <c r="N35" s="240"/>
      <c r="O35" s="240"/>
      <c r="P35" s="241"/>
    </row>
    <row r="36" ht="15.75" customHeight="1">
      <c r="B36" s="73"/>
      <c r="C36" s="74"/>
      <c r="D36" s="94" t="s">
        <v>67</v>
      </c>
      <c r="E36" s="96">
        <v>19.3</v>
      </c>
      <c r="F36" s="96">
        <v>21.2</v>
      </c>
      <c r="G36" s="96">
        <v>28.8</v>
      </c>
      <c r="H36" s="96">
        <v>38.3</v>
      </c>
      <c r="I36" s="96">
        <v>47.7</v>
      </c>
      <c r="J36" s="96">
        <v>57.2</v>
      </c>
      <c r="K36" s="242"/>
      <c r="L36" s="242"/>
      <c r="M36" s="242"/>
      <c r="N36" s="242"/>
      <c r="O36" s="242"/>
      <c r="P36" s="243"/>
    </row>
    <row r="37" ht="15.75" customHeight="1">
      <c r="B37" s="98">
        <v>8.0</v>
      </c>
      <c r="C37" s="99">
        <f>C35+109</f>
        <v>763</v>
      </c>
      <c r="D37" s="100" t="s">
        <v>66</v>
      </c>
      <c r="E37" s="139">
        <v>35.82</v>
      </c>
      <c r="F37" s="139">
        <v>38.519999999999996</v>
      </c>
      <c r="G37" s="139">
        <v>49.5</v>
      </c>
      <c r="H37" s="139">
        <v>63.0</v>
      </c>
      <c r="I37" s="139">
        <v>76.5</v>
      </c>
      <c r="J37" s="244"/>
      <c r="K37" s="244"/>
      <c r="L37" s="244"/>
      <c r="M37" s="244"/>
      <c r="N37" s="244"/>
      <c r="O37" s="244"/>
      <c r="P37" s="238"/>
    </row>
    <row r="38" ht="15.75" customHeight="1">
      <c r="B38" s="73"/>
      <c r="C38" s="74"/>
      <c r="D38" s="94" t="s">
        <v>67</v>
      </c>
      <c r="E38" s="96">
        <v>22.1</v>
      </c>
      <c r="F38" s="96">
        <v>24.3</v>
      </c>
      <c r="G38" s="96">
        <v>32.9</v>
      </c>
      <c r="H38" s="96">
        <v>43.7</v>
      </c>
      <c r="I38" s="96">
        <v>54.6</v>
      </c>
      <c r="J38" s="242"/>
      <c r="K38" s="242"/>
      <c r="L38" s="242"/>
      <c r="M38" s="242"/>
      <c r="N38" s="242"/>
      <c r="O38" s="242"/>
      <c r="P38" s="243"/>
    </row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5">
    <mergeCell ref="B1:E1"/>
    <mergeCell ref="B5:D5"/>
    <mergeCell ref="K5:O5"/>
    <mergeCell ref="B7:B8"/>
    <mergeCell ref="C7:C8"/>
    <mergeCell ref="B9:B10"/>
    <mergeCell ref="C9:C10"/>
    <mergeCell ref="B17:B18"/>
    <mergeCell ref="B19:B20"/>
    <mergeCell ref="B22:D22"/>
    <mergeCell ref="B23:D23"/>
    <mergeCell ref="E23:P23"/>
    <mergeCell ref="D24:P24"/>
    <mergeCell ref="B15:B16"/>
    <mergeCell ref="B25:B26"/>
    <mergeCell ref="B27:B28"/>
    <mergeCell ref="B29:B30"/>
    <mergeCell ref="B31:B32"/>
    <mergeCell ref="B33:B34"/>
    <mergeCell ref="B35:B36"/>
    <mergeCell ref="B37:B38"/>
    <mergeCell ref="C25:C26"/>
    <mergeCell ref="C27:C28"/>
    <mergeCell ref="C29:C30"/>
    <mergeCell ref="C31:C32"/>
    <mergeCell ref="C33:C34"/>
    <mergeCell ref="C35:C36"/>
    <mergeCell ref="C37:C38"/>
    <mergeCell ref="B11:B12"/>
    <mergeCell ref="C11:C12"/>
    <mergeCell ref="B13:B14"/>
    <mergeCell ref="C13:C14"/>
    <mergeCell ref="C15:C16"/>
    <mergeCell ref="C17:C18"/>
    <mergeCell ref="C19:C20"/>
  </mergeCells>
  <dataValidations>
    <dataValidation type="list" allowBlank="1" showErrorMessage="1" sqref="K5">
      <formula1>$AD$4:$AD$6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4.86"/>
    <col customWidth="1" min="2" max="2" width="8.57"/>
    <col customWidth="1" min="3" max="3" width="14.86"/>
    <col customWidth="1" min="4" max="4" width="11.57"/>
    <col customWidth="1" min="5" max="5" width="15.0"/>
    <col customWidth="1" min="6" max="20" width="8.29"/>
    <col customWidth="1" min="21" max="52" width="8.71"/>
  </cols>
  <sheetData>
    <row r="1" ht="46.5" customHeight="1">
      <c r="B1" s="35"/>
      <c r="I1" s="36" t="s">
        <v>47</v>
      </c>
      <c r="AB1" s="7"/>
      <c r="AC1" s="7"/>
      <c r="AD1" s="7"/>
      <c r="AE1" s="7"/>
      <c r="AF1" s="7"/>
      <c r="AG1" s="7"/>
      <c r="AH1" s="7"/>
    </row>
    <row r="2" ht="27.75" customHeight="1">
      <c r="B2" s="37" t="s">
        <v>48</v>
      </c>
      <c r="C2" s="38"/>
      <c r="D2" s="38"/>
      <c r="E2" s="38"/>
      <c r="F2" s="38"/>
      <c r="G2" s="38"/>
      <c r="H2" s="38"/>
      <c r="I2" s="38"/>
      <c r="J2" s="38"/>
      <c r="M2" s="39"/>
      <c r="O2" s="40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</row>
    <row r="3" ht="33.75" customHeight="1">
      <c r="B3" s="41" t="s">
        <v>49</v>
      </c>
      <c r="C3" s="41"/>
      <c r="D3" s="42"/>
      <c r="E3" s="42"/>
      <c r="F3" s="7"/>
      <c r="G3" s="7"/>
      <c r="H3" s="7"/>
      <c r="I3" s="7"/>
      <c r="J3" s="7"/>
      <c r="K3" s="43" t="s">
        <v>50</v>
      </c>
      <c r="L3" s="44"/>
      <c r="M3" s="43" t="s">
        <v>51</v>
      </c>
      <c r="N3" s="11"/>
      <c r="O3" s="11"/>
      <c r="P3" s="11"/>
      <c r="Q3" s="44"/>
      <c r="R3" s="45"/>
      <c r="S3" s="45"/>
      <c r="T3" s="45"/>
      <c r="AB3" s="7"/>
      <c r="AC3" s="7"/>
      <c r="AD3" s="46" t="s">
        <v>52</v>
      </c>
      <c r="AE3" s="46"/>
      <c r="AF3" s="46"/>
      <c r="AG3" s="46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</row>
    <row r="4" ht="11.25" customHeight="1">
      <c r="B4" s="41"/>
      <c r="C4" s="41"/>
      <c r="D4" s="42"/>
      <c r="E4" s="42"/>
      <c r="F4" s="7"/>
      <c r="G4" s="7"/>
      <c r="H4" s="7"/>
      <c r="I4" s="7"/>
      <c r="J4" s="7"/>
      <c r="K4" s="39"/>
      <c r="L4" s="39"/>
      <c r="M4" s="39"/>
      <c r="N4" s="39"/>
      <c r="O4" s="39"/>
      <c r="P4" s="39"/>
      <c r="Q4" s="39"/>
      <c r="R4" s="45"/>
      <c r="S4" s="45"/>
      <c r="T4" s="45"/>
      <c r="AB4" s="7"/>
      <c r="AC4" s="7"/>
      <c r="AD4" s="46" t="s">
        <v>52</v>
      </c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ht="33.0" customHeight="1">
      <c r="B5" s="47" t="s">
        <v>53</v>
      </c>
      <c r="C5" s="27"/>
      <c r="D5" s="27"/>
      <c r="E5" s="48"/>
      <c r="F5" s="49"/>
      <c r="G5" s="50"/>
      <c r="H5" s="50"/>
      <c r="I5" s="50"/>
      <c r="J5" s="50"/>
      <c r="K5" s="51" t="s">
        <v>54</v>
      </c>
      <c r="L5" s="52">
        <v>0.0</v>
      </c>
      <c r="M5" s="49" t="s">
        <v>52</v>
      </c>
      <c r="N5" s="27"/>
      <c r="O5" s="27"/>
      <c r="P5" s="27"/>
      <c r="Q5" s="27"/>
      <c r="R5" s="49"/>
      <c r="S5" s="49"/>
      <c r="T5" s="53"/>
      <c r="AB5" s="7"/>
      <c r="AC5" s="7"/>
      <c r="AD5" s="46" t="s">
        <v>55</v>
      </c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7"/>
      <c r="AT5" s="7"/>
      <c r="AU5" s="7"/>
      <c r="AV5" s="7"/>
      <c r="AW5" s="7"/>
      <c r="AX5" s="7"/>
      <c r="AY5" s="7"/>
      <c r="AZ5" s="7"/>
    </row>
    <row r="6" ht="26.25" customHeight="1">
      <c r="B6" s="54" t="s">
        <v>7</v>
      </c>
      <c r="C6" s="55" t="s">
        <v>56</v>
      </c>
      <c r="D6" s="56" t="s">
        <v>57</v>
      </c>
      <c r="E6" s="48"/>
      <c r="F6" s="57">
        <v>270.0</v>
      </c>
      <c r="G6" s="58">
        <v>420.0</v>
      </c>
      <c r="H6" s="58">
        <v>500.0</v>
      </c>
      <c r="I6" s="58">
        <v>550.0</v>
      </c>
      <c r="J6" s="58">
        <v>570.0</v>
      </c>
      <c r="K6" s="58">
        <v>750.0</v>
      </c>
      <c r="L6" s="58">
        <v>1000.0</v>
      </c>
      <c r="M6" s="58">
        <v>1250.0</v>
      </c>
      <c r="N6" s="58">
        <v>1500.0</v>
      </c>
      <c r="O6" s="58">
        <v>1750.0</v>
      </c>
      <c r="P6" s="58">
        <v>2000.0</v>
      </c>
      <c r="Q6" s="58">
        <v>2200.0</v>
      </c>
      <c r="R6" s="58">
        <v>2250.0</v>
      </c>
      <c r="S6" s="58">
        <v>2500.0</v>
      </c>
      <c r="T6" s="59">
        <v>3000.0</v>
      </c>
      <c r="AB6" s="7"/>
      <c r="AC6" s="7"/>
      <c r="AD6" s="46" t="s">
        <v>58</v>
      </c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7"/>
      <c r="AT6" s="7"/>
      <c r="AU6" s="7"/>
      <c r="AV6" s="7"/>
      <c r="AW6" s="7"/>
      <c r="AX6" s="7"/>
      <c r="AY6" s="7"/>
      <c r="AZ6" s="7"/>
    </row>
    <row r="7" ht="15.0" customHeight="1">
      <c r="B7" s="60">
        <v>2.0</v>
      </c>
      <c r="C7" s="61">
        <v>80.0</v>
      </c>
      <c r="D7" s="62" t="s">
        <v>59</v>
      </c>
      <c r="E7" s="63"/>
      <c r="F7" s="64">
        <f t="shared" ref="F7:T7" si="1">ROUND(AD7-(AD7*$L$5),0)</f>
        <v>8420</v>
      </c>
      <c r="G7" s="64">
        <f t="shared" si="1"/>
        <v>9090</v>
      </c>
      <c r="H7" s="64">
        <f t="shared" si="1"/>
        <v>9834</v>
      </c>
      <c r="I7" s="64">
        <f t="shared" si="1"/>
        <v>10578</v>
      </c>
      <c r="J7" s="64">
        <f t="shared" si="1"/>
        <v>10577</v>
      </c>
      <c r="K7" s="64">
        <f t="shared" si="1"/>
        <v>11613</v>
      </c>
      <c r="L7" s="64">
        <f t="shared" si="1"/>
        <v>12291</v>
      </c>
      <c r="M7" s="64">
        <f t="shared" si="1"/>
        <v>13456</v>
      </c>
      <c r="N7" s="64">
        <f t="shared" si="1"/>
        <v>13808</v>
      </c>
      <c r="O7" s="64">
        <f t="shared" si="1"/>
        <v>14646</v>
      </c>
      <c r="P7" s="64">
        <f t="shared" si="1"/>
        <v>15850</v>
      </c>
      <c r="Q7" s="64">
        <f t="shared" si="1"/>
        <v>18840</v>
      </c>
      <c r="R7" s="64">
        <f t="shared" si="1"/>
        <v>19214</v>
      </c>
      <c r="S7" s="64">
        <f t="shared" si="1"/>
        <v>23419</v>
      </c>
      <c r="T7" s="65">
        <f t="shared" si="1"/>
        <v>27623</v>
      </c>
      <c r="AD7" s="66">
        <v>8420.0</v>
      </c>
      <c r="AE7" s="66">
        <v>9090.0</v>
      </c>
      <c r="AF7" s="66">
        <v>9834.0</v>
      </c>
      <c r="AG7" s="66">
        <v>10578.0</v>
      </c>
      <c r="AH7" s="66">
        <v>10577.0</v>
      </c>
      <c r="AI7" s="66">
        <v>11613.0</v>
      </c>
      <c r="AJ7" s="66">
        <v>12291.0</v>
      </c>
      <c r="AK7" s="66">
        <v>13456.0</v>
      </c>
      <c r="AL7" s="66">
        <v>13808.0</v>
      </c>
      <c r="AM7" s="66">
        <v>14646.0</v>
      </c>
      <c r="AN7" s="66">
        <v>15850.0</v>
      </c>
      <c r="AO7" s="66">
        <v>18840.0</v>
      </c>
      <c r="AP7" s="66">
        <v>19214.0</v>
      </c>
      <c r="AQ7" s="46">
        <v>23419.0</v>
      </c>
      <c r="AR7" s="46">
        <v>27623.0</v>
      </c>
      <c r="AS7" s="7"/>
      <c r="AT7" s="7"/>
      <c r="AU7" s="7"/>
      <c r="AV7" s="7"/>
      <c r="AW7" s="7"/>
      <c r="AX7" s="7"/>
      <c r="AY7" s="7"/>
      <c r="AZ7" s="7"/>
    </row>
    <row r="8" ht="15.0" customHeight="1">
      <c r="B8" s="67"/>
      <c r="C8" s="68"/>
      <c r="D8" s="69" t="str">
        <f>RIGHT($M$5,21)</f>
        <v>ΔТ=70⁰С (95/85/20) Вт</v>
      </c>
      <c r="E8" s="70"/>
      <c r="F8" s="71">
        <f t="shared" ref="F8:T8" si="2">ROUND(IF($D8="ΔТ=70⁰С (95/85/20) Вт",AD8,(IF($D8="ΔТ=60⁰С (90/70/20) Вт",AD8*0.818,AD8*0.646))),0)</f>
        <v>73</v>
      </c>
      <c r="G8" s="71">
        <f t="shared" si="2"/>
        <v>112</v>
      </c>
      <c r="H8" s="71">
        <f t="shared" si="2"/>
        <v>134</v>
      </c>
      <c r="I8" s="71">
        <f t="shared" si="2"/>
        <v>146</v>
      </c>
      <c r="J8" s="71">
        <f t="shared" si="2"/>
        <v>153</v>
      </c>
      <c r="K8" s="71">
        <f t="shared" si="2"/>
        <v>198</v>
      </c>
      <c r="L8" s="71">
        <f t="shared" si="2"/>
        <v>267</v>
      </c>
      <c r="M8" s="71">
        <f t="shared" si="2"/>
        <v>331</v>
      </c>
      <c r="N8" s="71">
        <f t="shared" si="2"/>
        <v>399</v>
      </c>
      <c r="O8" s="71">
        <f t="shared" si="2"/>
        <v>462</v>
      </c>
      <c r="P8" s="71">
        <f t="shared" si="2"/>
        <v>534</v>
      </c>
      <c r="Q8" s="71">
        <f t="shared" si="2"/>
        <v>587</v>
      </c>
      <c r="R8" s="71">
        <f t="shared" si="2"/>
        <v>597</v>
      </c>
      <c r="S8" s="71">
        <f t="shared" si="2"/>
        <v>668</v>
      </c>
      <c r="T8" s="72">
        <f t="shared" si="2"/>
        <v>801</v>
      </c>
      <c r="AD8" s="66">
        <v>72.57</v>
      </c>
      <c r="AE8" s="66">
        <v>111.93</v>
      </c>
      <c r="AF8" s="66">
        <v>134.07000000000002</v>
      </c>
      <c r="AG8" s="66">
        <v>146.37</v>
      </c>
      <c r="AH8" s="66">
        <v>152.52</v>
      </c>
      <c r="AI8" s="66">
        <v>198.03</v>
      </c>
      <c r="AJ8" s="66">
        <v>266.90999999999997</v>
      </c>
      <c r="AK8" s="66">
        <v>330.87</v>
      </c>
      <c r="AL8" s="66">
        <v>398.52000000000004</v>
      </c>
      <c r="AM8" s="66">
        <v>462.47999999999996</v>
      </c>
      <c r="AN8" s="66">
        <v>533.82</v>
      </c>
      <c r="AO8" s="66">
        <v>586.7099999999999</v>
      </c>
      <c r="AP8" s="66">
        <v>596.55</v>
      </c>
      <c r="AQ8" s="46">
        <v>667.89</v>
      </c>
      <c r="AR8" s="46">
        <v>800.73</v>
      </c>
      <c r="AS8" s="7"/>
      <c r="AT8" s="7"/>
      <c r="AU8" s="7"/>
      <c r="AV8" s="7"/>
      <c r="AW8" s="7"/>
      <c r="AX8" s="7"/>
      <c r="AY8" s="7"/>
      <c r="AZ8" s="7"/>
    </row>
    <row r="9" ht="15.0" customHeight="1">
      <c r="B9" s="60">
        <v>3.0</v>
      </c>
      <c r="C9" s="61">
        <v>130.0</v>
      </c>
      <c r="D9" s="62" t="s">
        <v>59</v>
      </c>
      <c r="E9" s="63"/>
      <c r="F9" s="64">
        <f t="shared" ref="F9:T9" si="3">ROUND(AD9-(AD9*$L$5),0)</f>
        <v>9831</v>
      </c>
      <c r="G9" s="64">
        <f t="shared" si="3"/>
        <v>10657</v>
      </c>
      <c r="H9" s="64">
        <f t="shared" si="3"/>
        <v>11575</v>
      </c>
      <c r="I9" s="64">
        <f t="shared" si="3"/>
        <v>12492</v>
      </c>
      <c r="J9" s="64">
        <f t="shared" si="3"/>
        <v>12493</v>
      </c>
      <c r="K9" s="64">
        <f t="shared" si="3"/>
        <v>13987</v>
      </c>
      <c r="L9" s="64">
        <f t="shared" si="3"/>
        <v>15007</v>
      </c>
      <c r="M9" s="64">
        <f t="shared" si="3"/>
        <v>16755</v>
      </c>
      <c r="N9" s="64">
        <f t="shared" si="3"/>
        <v>17287</v>
      </c>
      <c r="O9" s="64">
        <f t="shared" si="3"/>
        <v>18546</v>
      </c>
      <c r="P9" s="64">
        <f t="shared" si="3"/>
        <v>20349</v>
      </c>
      <c r="Q9" s="64">
        <f t="shared" si="3"/>
        <v>24339</v>
      </c>
      <c r="R9" s="64">
        <f t="shared" si="3"/>
        <v>24838</v>
      </c>
      <c r="S9" s="64">
        <f t="shared" si="3"/>
        <v>30448</v>
      </c>
      <c r="T9" s="65">
        <f t="shared" si="3"/>
        <v>36059</v>
      </c>
      <c r="AD9" s="66">
        <v>9831.077717937298</v>
      </c>
      <c r="AE9" s="66">
        <v>10657.219686596996</v>
      </c>
      <c r="AF9" s="66">
        <v>11575.15520733</v>
      </c>
      <c r="AG9" s="66">
        <v>12491.7012</v>
      </c>
      <c r="AH9" s="66">
        <v>12493.090728062996</v>
      </c>
      <c r="AI9" s="66">
        <v>13987.41734808</v>
      </c>
      <c r="AJ9" s="66">
        <v>15007.345704450003</v>
      </c>
      <c r="AK9" s="66">
        <v>16754.54119218</v>
      </c>
      <c r="AL9" s="66">
        <v>17287.232468219998</v>
      </c>
      <c r="AM9" s="66">
        <v>18545.595991559996</v>
      </c>
      <c r="AN9" s="66">
        <v>20349.409863420005</v>
      </c>
      <c r="AO9" s="66">
        <v>24339.100944179998</v>
      </c>
      <c r="AP9" s="66">
        <v>24837.812329275002</v>
      </c>
      <c r="AQ9" s="46">
        <v>30448.315411593743</v>
      </c>
      <c r="AR9" s="46">
        <v>36058.81849391249</v>
      </c>
      <c r="AS9" s="7"/>
      <c r="AT9" s="7"/>
      <c r="AU9" s="7"/>
      <c r="AV9" s="7"/>
      <c r="AW9" s="7"/>
      <c r="AX9" s="7"/>
      <c r="AY9" s="7"/>
      <c r="AZ9" s="7"/>
    </row>
    <row r="10" ht="15.0" customHeight="1">
      <c r="B10" s="73"/>
      <c r="C10" s="74"/>
      <c r="D10" s="69" t="str">
        <f>RIGHT($M$5,21)</f>
        <v>ΔТ=70⁰С (95/85/20) Вт</v>
      </c>
      <c r="E10" s="70"/>
      <c r="F10" s="71">
        <f t="shared" ref="F10:T10" si="4">ROUND(IF($D10="ΔТ=70⁰С (95/85/20) Вт",AD10,(IF($D10="ΔТ=60⁰С (90/70/20) Вт",AD10*0.818,AD10*0.646))),0)</f>
        <v>108</v>
      </c>
      <c r="G10" s="71">
        <f t="shared" si="4"/>
        <v>169</v>
      </c>
      <c r="H10" s="71">
        <f t="shared" si="4"/>
        <v>200</v>
      </c>
      <c r="I10" s="71">
        <f t="shared" si="4"/>
        <v>220</v>
      </c>
      <c r="J10" s="71">
        <f t="shared" si="4"/>
        <v>228</v>
      </c>
      <c r="K10" s="71">
        <f t="shared" si="4"/>
        <v>296</v>
      </c>
      <c r="L10" s="71">
        <f t="shared" si="4"/>
        <v>401</v>
      </c>
      <c r="M10" s="71">
        <f t="shared" si="4"/>
        <v>497</v>
      </c>
      <c r="N10" s="71">
        <f t="shared" si="4"/>
        <v>598</v>
      </c>
      <c r="O10" s="71">
        <f t="shared" si="4"/>
        <v>694</v>
      </c>
      <c r="P10" s="71">
        <f t="shared" si="4"/>
        <v>801</v>
      </c>
      <c r="Q10" s="71">
        <f t="shared" si="4"/>
        <v>881</v>
      </c>
      <c r="R10" s="71">
        <f t="shared" si="4"/>
        <v>894</v>
      </c>
      <c r="S10" s="71">
        <f t="shared" si="4"/>
        <v>1001</v>
      </c>
      <c r="T10" s="72">
        <f t="shared" si="4"/>
        <v>1202</v>
      </c>
      <c r="AD10" s="66">
        <v>108.24</v>
      </c>
      <c r="AE10" s="66">
        <v>168.51000000000002</v>
      </c>
      <c r="AF10" s="66">
        <v>200.48999999999998</v>
      </c>
      <c r="AG10" s="66">
        <v>220.17000000000002</v>
      </c>
      <c r="AH10" s="66">
        <v>227.55</v>
      </c>
      <c r="AI10" s="66">
        <v>296.43</v>
      </c>
      <c r="AJ10" s="66">
        <v>400.97999999999996</v>
      </c>
      <c r="AK10" s="66">
        <v>496.92</v>
      </c>
      <c r="AL10" s="66">
        <v>597.7800000000001</v>
      </c>
      <c r="AM10" s="66">
        <v>693.7199999999999</v>
      </c>
      <c r="AN10" s="66">
        <v>800.73</v>
      </c>
      <c r="AO10" s="66">
        <v>880.6800000000001</v>
      </c>
      <c r="AP10" s="66">
        <v>894.2099999999999</v>
      </c>
      <c r="AQ10" s="46">
        <v>1001.22</v>
      </c>
      <c r="AR10" s="46">
        <v>1201.71</v>
      </c>
      <c r="AS10" s="7"/>
      <c r="AT10" s="7"/>
      <c r="AU10" s="7"/>
      <c r="AV10" s="7"/>
      <c r="AW10" s="7"/>
      <c r="AX10" s="7"/>
      <c r="AY10" s="7"/>
      <c r="AZ10" s="7"/>
    </row>
    <row r="11" ht="15.0" customHeight="1">
      <c r="B11" s="60">
        <v>4.0</v>
      </c>
      <c r="C11" s="61">
        <v>180.0</v>
      </c>
      <c r="D11" s="62" t="s">
        <v>59</v>
      </c>
      <c r="E11" s="63"/>
      <c r="F11" s="64">
        <f t="shared" ref="F11:T11" si="5">ROUND(AD11-(AD11*$L$5),0)</f>
        <v>11245</v>
      </c>
      <c r="G11" s="64">
        <f t="shared" si="5"/>
        <v>12228</v>
      </c>
      <c r="H11" s="64">
        <f t="shared" si="5"/>
        <v>13320</v>
      </c>
      <c r="I11" s="64">
        <f t="shared" si="5"/>
        <v>14412</v>
      </c>
      <c r="J11" s="64">
        <f t="shared" si="5"/>
        <v>14413</v>
      </c>
      <c r="K11" s="64">
        <f t="shared" si="5"/>
        <v>16367</v>
      </c>
      <c r="L11" s="64">
        <f t="shared" si="5"/>
        <v>17729</v>
      </c>
      <c r="M11" s="64">
        <f t="shared" si="5"/>
        <v>20060</v>
      </c>
      <c r="N11" s="64">
        <f t="shared" si="5"/>
        <v>20774</v>
      </c>
      <c r="O11" s="64">
        <f t="shared" si="5"/>
        <v>22453</v>
      </c>
      <c r="P11" s="64">
        <f t="shared" si="5"/>
        <v>24858</v>
      </c>
      <c r="Q11" s="64">
        <f t="shared" si="5"/>
        <v>29849</v>
      </c>
      <c r="R11" s="64">
        <f t="shared" si="5"/>
        <v>30473</v>
      </c>
      <c r="S11" s="64">
        <f t="shared" si="5"/>
        <v>37493</v>
      </c>
      <c r="T11" s="65">
        <f t="shared" si="5"/>
        <v>44512</v>
      </c>
      <c r="AD11" s="66">
        <v>11244.620265515998</v>
      </c>
      <c r="AE11" s="66">
        <v>12227.82251724</v>
      </c>
      <c r="AF11" s="66">
        <v>13320.269463599998</v>
      </c>
      <c r="AG11" s="66">
        <v>14411.934900000004</v>
      </c>
      <c r="AH11" s="66">
        <v>14412.716409959998</v>
      </c>
      <c r="AI11" s="66">
        <v>16367.306361120001</v>
      </c>
      <c r="AJ11" s="66">
        <v>17729.17299648</v>
      </c>
      <c r="AK11" s="66">
        <v>20060.15223168</v>
      </c>
      <c r="AL11" s="66">
        <v>20773.815052319995</v>
      </c>
      <c r="AM11" s="66">
        <v>22453.397350560004</v>
      </c>
      <c r="AN11" s="66">
        <v>24857.81839728</v>
      </c>
      <c r="AO11" s="66">
        <v>29849.378041120006</v>
      </c>
      <c r="AP11" s="66">
        <v>30473.322996599996</v>
      </c>
      <c r="AQ11" s="46">
        <v>37492.70374575</v>
      </c>
      <c r="AR11" s="46">
        <v>44512.0844949</v>
      </c>
      <c r="AS11" s="7"/>
      <c r="AT11" s="7"/>
      <c r="AU11" s="7"/>
      <c r="AV11" s="7"/>
      <c r="AW11" s="7"/>
      <c r="AX11" s="7"/>
      <c r="AY11" s="7"/>
      <c r="AZ11" s="7"/>
    </row>
    <row r="12" ht="14.25" customHeight="1">
      <c r="B12" s="67"/>
      <c r="C12" s="68"/>
      <c r="D12" s="69" t="str">
        <f>RIGHT($M$5,21)</f>
        <v>ΔТ=70⁰С (95/85/20) Вт</v>
      </c>
      <c r="E12" s="70"/>
      <c r="F12" s="71">
        <f t="shared" ref="F12:T12" si="6">ROUND(IF($D12="ΔТ=70⁰С (95/85/20) Вт",AD12,(IF($D12="ΔТ=60⁰С (90/70/20) Вт",AD12*0.818,AD12*0.646))),0)</f>
        <v>145</v>
      </c>
      <c r="G12" s="71">
        <f t="shared" si="6"/>
        <v>225</v>
      </c>
      <c r="H12" s="71">
        <f t="shared" si="6"/>
        <v>267</v>
      </c>
      <c r="I12" s="71">
        <f t="shared" si="6"/>
        <v>294</v>
      </c>
      <c r="J12" s="71">
        <f t="shared" si="6"/>
        <v>305</v>
      </c>
      <c r="K12" s="71">
        <f t="shared" si="6"/>
        <v>396</v>
      </c>
      <c r="L12" s="71">
        <f t="shared" si="6"/>
        <v>534</v>
      </c>
      <c r="M12" s="71">
        <f t="shared" si="6"/>
        <v>663</v>
      </c>
      <c r="N12" s="71">
        <f t="shared" si="6"/>
        <v>796</v>
      </c>
      <c r="O12" s="71">
        <f t="shared" si="6"/>
        <v>925</v>
      </c>
      <c r="P12" s="71">
        <f t="shared" si="6"/>
        <v>1068</v>
      </c>
      <c r="Q12" s="71">
        <f t="shared" si="6"/>
        <v>1175</v>
      </c>
      <c r="R12" s="71">
        <f t="shared" si="6"/>
        <v>1192</v>
      </c>
      <c r="S12" s="71">
        <f t="shared" si="6"/>
        <v>1335</v>
      </c>
      <c r="T12" s="72">
        <f t="shared" si="6"/>
        <v>1601</v>
      </c>
      <c r="AD12" s="66">
        <v>145.14</v>
      </c>
      <c r="AE12" s="66">
        <v>225.09</v>
      </c>
      <c r="AF12" s="66">
        <v>266.90999999999997</v>
      </c>
      <c r="AG12" s="66">
        <v>293.97</v>
      </c>
      <c r="AH12" s="66">
        <v>305.04</v>
      </c>
      <c r="AI12" s="66">
        <v>396.06</v>
      </c>
      <c r="AJ12" s="66">
        <v>533.8199999999999</v>
      </c>
      <c r="AK12" s="66">
        <v>662.9699999999999</v>
      </c>
      <c r="AL12" s="66">
        <v>795.81</v>
      </c>
      <c r="AM12" s="66">
        <v>924.9599999999999</v>
      </c>
      <c r="AN12" s="66">
        <v>1067.6399999999999</v>
      </c>
      <c r="AO12" s="66">
        <v>1174.65</v>
      </c>
      <c r="AP12" s="66">
        <v>1191.87</v>
      </c>
      <c r="AQ12" s="46">
        <v>1334.55</v>
      </c>
      <c r="AR12" s="46">
        <v>1601.46</v>
      </c>
      <c r="AS12" s="7"/>
      <c r="AT12" s="7"/>
      <c r="AU12" s="7"/>
      <c r="AV12" s="7"/>
      <c r="AW12" s="7"/>
      <c r="AX12" s="7"/>
      <c r="AY12" s="7"/>
      <c r="AZ12" s="7"/>
    </row>
    <row r="13" ht="15.0" customHeight="1">
      <c r="B13" s="60">
        <v>5.0</v>
      </c>
      <c r="C13" s="61">
        <v>230.0</v>
      </c>
      <c r="D13" s="62" t="s">
        <v>59</v>
      </c>
      <c r="E13" s="63"/>
      <c r="F13" s="64">
        <f t="shared" ref="F13:T13" si="7">ROUND(AD13-(AD13*$L$5),0)</f>
        <v>12660</v>
      </c>
      <c r="G13" s="64">
        <f t="shared" si="7"/>
        <v>13801</v>
      </c>
      <c r="H13" s="64">
        <f t="shared" si="7"/>
        <v>15068</v>
      </c>
      <c r="I13" s="64">
        <f t="shared" si="7"/>
        <v>16336</v>
      </c>
      <c r="J13" s="64">
        <f t="shared" si="7"/>
        <v>16335</v>
      </c>
      <c r="K13" s="64">
        <f t="shared" si="7"/>
        <v>18752</v>
      </c>
      <c r="L13" s="64">
        <f t="shared" si="7"/>
        <v>20457</v>
      </c>
      <c r="M13" s="64">
        <f t="shared" si="7"/>
        <v>23373</v>
      </c>
      <c r="N13" s="64">
        <f t="shared" si="7"/>
        <v>24268</v>
      </c>
      <c r="O13" s="64">
        <f t="shared" si="7"/>
        <v>26369</v>
      </c>
      <c r="P13" s="64">
        <f t="shared" si="7"/>
        <v>29376</v>
      </c>
      <c r="Q13" s="64">
        <f t="shared" si="7"/>
        <v>35371</v>
      </c>
      <c r="R13" s="64">
        <f t="shared" si="7"/>
        <v>36121</v>
      </c>
      <c r="S13" s="64">
        <f t="shared" si="7"/>
        <v>44552</v>
      </c>
      <c r="T13" s="65">
        <f t="shared" si="7"/>
        <v>52983</v>
      </c>
      <c r="Z13" s="7"/>
      <c r="AD13" s="66">
        <v>12660.468728668204</v>
      </c>
      <c r="AE13" s="66">
        <v>13800.987476297998</v>
      </c>
      <c r="AF13" s="66">
        <v>15068.230529220004</v>
      </c>
      <c r="AG13" s="66">
        <v>16335.52272</v>
      </c>
      <c r="AH13" s="66">
        <v>16335.473582142005</v>
      </c>
      <c r="AI13" s="66">
        <v>18752.169534120007</v>
      </c>
      <c r="AJ13" s="66">
        <v>20456.69055309</v>
      </c>
      <c r="AK13" s="66">
        <v>23372.6761125</v>
      </c>
      <c r="AL13" s="66">
        <v>24267.6894933</v>
      </c>
      <c r="AM13" s="66">
        <v>26369.3727</v>
      </c>
      <c r="AN13" s="66">
        <v>29375.658716579997</v>
      </c>
      <c r="AO13" s="66">
        <v>35371.18287582</v>
      </c>
      <c r="AP13" s="66">
        <v>36120.623395725</v>
      </c>
      <c r="AQ13" s="46">
        <v>44551.82924465624</v>
      </c>
      <c r="AR13" s="46">
        <v>52983.03509358752</v>
      </c>
      <c r="AS13" s="7"/>
      <c r="AT13" s="7"/>
      <c r="AU13" s="7"/>
      <c r="AV13" s="7"/>
      <c r="AW13" s="7"/>
      <c r="AX13" s="7"/>
      <c r="AY13" s="7"/>
      <c r="AZ13" s="7"/>
    </row>
    <row r="14" ht="15.75" customHeight="1">
      <c r="B14" s="73"/>
      <c r="C14" s="74"/>
      <c r="D14" s="69" t="str">
        <f>RIGHT($M$5,21)</f>
        <v>ΔТ=70⁰С (95/85/20) Вт</v>
      </c>
      <c r="E14" s="70"/>
      <c r="F14" s="71">
        <f t="shared" ref="F14:T14" si="8">ROUND(IF($D14="ΔТ=70⁰С (95/85/20) Вт",AD14,(IF($D14="ΔТ=60⁰С (90/70/20) Вт",AD14*0.818,AD14*0.646))),0)</f>
        <v>180</v>
      </c>
      <c r="G14" s="71">
        <f t="shared" si="8"/>
        <v>282</v>
      </c>
      <c r="H14" s="71">
        <f t="shared" si="8"/>
        <v>333</v>
      </c>
      <c r="I14" s="71">
        <f t="shared" si="8"/>
        <v>367</v>
      </c>
      <c r="J14" s="71">
        <f t="shared" si="8"/>
        <v>383</v>
      </c>
      <c r="K14" s="71">
        <f t="shared" si="8"/>
        <v>494</v>
      </c>
      <c r="L14" s="71">
        <f t="shared" si="8"/>
        <v>668</v>
      </c>
      <c r="M14" s="71">
        <f t="shared" si="8"/>
        <v>829</v>
      </c>
      <c r="N14" s="71">
        <f t="shared" si="8"/>
        <v>995</v>
      </c>
      <c r="O14" s="71">
        <f t="shared" si="8"/>
        <v>1156</v>
      </c>
      <c r="P14" s="71">
        <f t="shared" si="8"/>
        <v>1335</v>
      </c>
      <c r="Q14" s="71">
        <f t="shared" si="8"/>
        <v>1469</v>
      </c>
      <c r="R14" s="71">
        <f t="shared" si="8"/>
        <v>1491</v>
      </c>
      <c r="S14" s="71">
        <f t="shared" si="8"/>
        <v>1668</v>
      </c>
      <c r="T14" s="72">
        <f t="shared" si="8"/>
        <v>2002</v>
      </c>
      <c r="AD14" s="66">
        <v>179.57999999999998</v>
      </c>
      <c r="AE14" s="66">
        <v>281.67</v>
      </c>
      <c r="AF14" s="66">
        <v>333.33</v>
      </c>
      <c r="AG14" s="66">
        <v>366.54</v>
      </c>
      <c r="AH14" s="66">
        <v>382.53</v>
      </c>
      <c r="AI14" s="66">
        <v>494.4599999999999</v>
      </c>
      <c r="AJ14" s="66">
        <v>667.89</v>
      </c>
      <c r="AK14" s="66">
        <v>829.02</v>
      </c>
      <c r="AL14" s="66">
        <v>995.0699999999999</v>
      </c>
      <c r="AM14" s="66">
        <v>1156.2</v>
      </c>
      <c r="AN14" s="66">
        <v>1334.55</v>
      </c>
      <c r="AO14" s="66">
        <v>1468.62</v>
      </c>
      <c r="AP14" s="66">
        <v>1490.76</v>
      </c>
      <c r="AQ14" s="46">
        <v>1667.88</v>
      </c>
      <c r="AR14" s="46">
        <v>2002.44</v>
      </c>
      <c r="AS14" s="7"/>
      <c r="AT14" s="7"/>
      <c r="AU14" s="7"/>
      <c r="AV14" s="7"/>
      <c r="AW14" s="7"/>
      <c r="AX14" s="7"/>
      <c r="AY14" s="7"/>
      <c r="AZ14" s="7"/>
    </row>
    <row r="15" ht="15.0" customHeight="1">
      <c r="B15" s="60">
        <v>6.0</v>
      </c>
      <c r="C15" s="61">
        <v>280.0</v>
      </c>
      <c r="D15" s="62" t="s">
        <v>59</v>
      </c>
      <c r="E15" s="63"/>
      <c r="F15" s="64">
        <f t="shared" ref="F15:T15" si="9">ROUND(AD15-(AD15*$L$5),0)</f>
        <v>14080</v>
      </c>
      <c r="G15" s="64">
        <f t="shared" si="9"/>
        <v>15378</v>
      </c>
      <c r="H15" s="64">
        <f t="shared" si="9"/>
        <v>16821</v>
      </c>
      <c r="I15" s="64">
        <f t="shared" si="9"/>
        <v>18262</v>
      </c>
      <c r="J15" s="64">
        <f t="shared" si="9"/>
        <v>18263</v>
      </c>
      <c r="K15" s="64">
        <f t="shared" si="9"/>
        <v>21142</v>
      </c>
      <c r="L15" s="64">
        <f t="shared" si="9"/>
        <v>23190</v>
      </c>
      <c r="M15" s="64">
        <f t="shared" si="9"/>
        <v>26692</v>
      </c>
      <c r="N15" s="64">
        <f t="shared" si="9"/>
        <v>27767</v>
      </c>
      <c r="O15" s="64">
        <f t="shared" si="9"/>
        <v>30295</v>
      </c>
      <c r="P15" s="64">
        <f t="shared" si="9"/>
        <v>33903</v>
      </c>
      <c r="Q15" s="64">
        <f t="shared" si="9"/>
        <v>40905</v>
      </c>
      <c r="R15" s="64">
        <f t="shared" si="9"/>
        <v>41780</v>
      </c>
      <c r="S15" s="64">
        <f t="shared" si="9"/>
        <v>51626</v>
      </c>
      <c r="T15" s="65">
        <f t="shared" si="9"/>
        <v>61472</v>
      </c>
      <c r="AD15" s="66">
        <v>14079.9170011104</v>
      </c>
      <c r="AE15" s="66">
        <v>15378.152223456002</v>
      </c>
      <c r="AF15" s="66">
        <v>16820.635803839996</v>
      </c>
      <c r="AG15" s="66">
        <v>18262.46466</v>
      </c>
      <c r="AH15" s="66">
        <v>18263.119384224003</v>
      </c>
      <c r="AI15" s="66">
        <v>21142.00686708</v>
      </c>
      <c r="AJ15" s="66">
        <v>23189.89837428</v>
      </c>
      <c r="AK15" s="66">
        <v>26692.11283464</v>
      </c>
      <c r="AL15" s="66">
        <v>27767.255875920004</v>
      </c>
      <c r="AM15" s="66">
        <v>30295.121955119997</v>
      </c>
      <c r="AN15" s="66">
        <v>33902.93082132</v>
      </c>
      <c r="AO15" s="66">
        <v>40904.515448280006</v>
      </c>
      <c r="AP15" s="66">
        <v>41779.71352665</v>
      </c>
      <c r="AQ15" s="46">
        <v>51625.69190831252</v>
      </c>
      <c r="AR15" s="46">
        <v>61471.670289974994</v>
      </c>
      <c r="AS15" s="7"/>
      <c r="AT15" s="7"/>
      <c r="AU15" s="7"/>
      <c r="AV15" s="7"/>
      <c r="AW15" s="7"/>
      <c r="AX15" s="7"/>
      <c r="AY15" s="7"/>
      <c r="AZ15" s="7"/>
    </row>
    <row r="16" ht="15.75" customHeight="1">
      <c r="B16" s="67"/>
      <c r="C16" s="68"/>
      <c r="D16" s="69" t="str">
        <f>RIGHT($M$5,21)</f>
        <v>ΔТ=70⁰С (95/85/20) Вт</v>
      </c>
      <c r="E16" s="70"/>
      <c r="F16" s="71">
        <f t="shared" ref="F16:T16" si="10">ROUND(IF($D16="ΔТ=70⁰С (95/85/20) Вт",AD16,(IF($D16="ΔТ=60⁰С (90/70/20) Вт",AD16*0.818,AD16*0.646))),0)</f>
        <v>215</v>
      </c>
      <c r="G16" s="71">
        <f t="shared" si="10"/>
        <v>336</v>
      </c>
      <c r="H16" s="71">
        <f t="shared" si="10"/>
        <v>401</v>
      </c>
      <c r="I16" s="71">
        <f t="shared" si="10"/>
        <v>440</v>
      </c>
      <c r="J16" s="71">
        <f t="shared" si="10"/>
        <v>456</v>
      </c>
      <c r="K16" s="71">
        <f t="shared" si="10"/>
        <v>594</v>
      </c>
      <c r="L16" s="71">
        <f t="shared" si="10"/>
        <v>801</v>
      </c>
      <c r="M16" s="71">
        <f t="shared" si="10"/>
        <v>994</v>
      </c>
      <c r="N16" s="71">
        <f t="shared" si="10"/>
        <v>1194</v>
      </c>
      <c r="O16" s="71">
        <f t="shared" si="10"/>
        <v>1387</v>
      </c>
      <c r="P16" s="71">
        <f t="shared" si="10"/>
        <v>1601</v>
      </c>
      <c r="Q16" s="71">
        <f t="shared" si="10"/>
        <v>1761</v>
      </c>
      <c r="R16" s="71">
        <f t="shared" si="10"/>
        <v>1788</v>
      </c>
      <c r="S16" s="71">
        <f t="shared" si="10"/>
        <v>2001</v>
      </c>
      <c r="T16" s="72">
        <f t="shared" si="10"/>
        <v>2402</v>
      </c>
      <c r="AD16" s="66">
        <v>215.25</v>
      </c>
      <c r="AE16" s="66">
        <v>335.79</v>
      </c>
      <c r="AF16" s="66">
        <v>400.97999999999996</v>
      </c>
      <c r="AG16" s="66">
        <v>440.34000000000003</v>
      </c>
      <c r="AH16" s="66">
        <v>456.33</v>
      </c>
      <c r="AI16" s="66">
        <v>594.09</v>
      </c>
      <c r="AJ16" s="66">
        <v>800.73</v>
      </c>
      <c r="AK16" s="66">
        <v>993.84</v>
      </c>
      <c r="AL16" s="66">
        <v>1194.3300000000002</v>
      </c>
      <c r="AM16" s="66">
        <v>1387.4399999999998</v>
      </c>
      <c r="AN16" s="66">
        <v>1601.46</v>
      </c>
      <c r="AO16" s="66">
        <v>1761.3600000000001</v>
      </c>
      <c r="AP16" s="66">
        <v>1788.4199999999998</v>
      </c>
      <c r="AQ16" s="46">
        <v>2001.21</v>
      </c>
      <c r="AR16" s="46">
        <v>2402.19</v>
      </c>
      <c r="AS16" s="7"/>
      <c r="AT16" s="7"/>
      <c r="AU16" s="7"/>
      <c r="AV16" s="7"/>
      <c r="AW16" s="7"/>
      <c r="AX16" s="7"/>
      <c r="AY16" s="7"/>
      <c r="AZ16" s="7"/>
    </row>
    <row r="17" ht="15.0" customHeight="1">
      <c r="B17" s="60">
        <v>7.0</v>
      </c>
      <c r="C17" s="61">
        <v>330.0</v>
      </c>
      <c r="D17" s="62" t="s">
        <v>59</v>
      </c>
      <c r="E17" s="63"/>
      <c r="F17" s="64">
        <f t="shared" ref="F17:T17" si="11">ROUND(AD17-(AD17*$L$5),0)</f>
        <v>15502</v>
      </c>
      <c r="G17" s="64">
        <f t="shared" si="11"/>
        <v>16958</v>
      </c>
      <c r="H17" s="64">
        <f t="shared" si="11"/>
        <v>18576</v>
      </c>
      <c r="I17" s="64">
        <f t="shared" si="11"/>
        <v>20194</v>
      </c>
      <c r="J17" s="64">
        <f t="shared" si="11"/>
        <v>20194</v>
      </c>
      <c r="K17" s="64">
        <f t="shared" si="11"/>
        <v>23537</v>
      </c>
      <c r="L17" s="64">
        <f t="shared" si="11"/>
        <v>25929</v>
      </c>
      <c r="M17" s="64">
        <f t="shared" si="11"/>
        <v>30018</v>
      </c>
      <c r="N17" s="64">
        <f t="shared" si="11"/>
        <v>31276</v>
      </c>
      <c r="O17" s="64">
        <f t="shared" si="11"/>
        <v>34227</v>
      </c>
      <c r="P17" s="64">
        <f t="shared" si="11"/>
        <v>38440</v>
      </c>
      <c r="Q17" s="64">
        <f t="shared" si="11"/>
        <v>46449</v>
      </c>
      <c r="R17" s="64">
        <f t="shared" si="11"/>
        <v>47451</v>
      </c>
      <c r="S17" s="64">
        <f t="shared" si="11"/>
        <v>58714</v>
      </c>
      <c r="T17" s="65">
        <f t="shared" si="11"/>
        <v>69978</v>
      </c>
      <c r="AD17" s="66">
        <v>15501.669830707502</v>
      </c>
      <c r="AE17" s="66">
        <v>16957.877589674998</v>
      </c>
      <c r="AF17" s="66">
        <v>18575.886210750003</v>
      </c>
      <c r="AG17" s="66">
        <v>20194.43778</v>
      </c>
      <c r="AH17" s="66">
        <v>20193.894831825004</v>
      </c>
      <c r="AI17" s="66">
        <v>23536.81836</v>
      </c>
      <c r="AJ17" s="66">
        <v>25928.79646005</v>
      </c>
      <c r="AK17" s="66">
        <v>30018.462398099997</v>
      </c>
      <c r="AL17" s="66">
        <v>31275.712353599996</v>
      </c>
      <c r="AM17" s="66">
        <v>34227.446962500006</v>
      </c>
      <c r="AN17" s="66">
        <v>38439.63471150001</v>
      </c>
      <c r="AO17" s="66">
        <v>46449.375758500006</v>
      </c>
      <c r="AP17" s="66">
        <v>47450.593389375</v>
      </c>
      <c r="AQ17" s="46">
        <v>58714.29173671875</v>
      </c>
      <c r="AR17" s="46">
        <v>69977.99008406249</v>
      </c>
      <c r="AS17" s="7"/>
      <c r="AT17" s="7"/>
      <c r="AU17" s="7"/>
      <c r="AV17" s="7"/>
      <c r="AW17" s="7"/>
      <c r="AX17" s="7"/>
      <c r="AY17" s="7"/>
      <c r="AZ17" s="7"/>
    </row>
    <row r="18" ht="15.75" customHeight="1">
      <c r="B18" s="67"/>
      <c r="C18" s="68"/>
      <c r="D18" s="69" t="str">
        <f>RIGHT($M$5,21)</f>
        <v>ΔТ=70⁰С (95/85/20) Вт</v>
      </c>
      <c r="E18" s="70"/>
      <c r="F18" s="71">
        <f t="shared" ref="F18:T18" si="12">ROUND(IF($D18="ΔТ=70⁰С (95/85/20) Вт",AD18,(IF($D18="ΔТ=60⁰С (90/70/20) Вт",AD18*0.818,AD18*0.646))),0)</f>
        <v>252</v>
      </c>
      <c r="G18" s="71">
        <f t="shared" si="12"/>
        <v>392</v>
      </c>
      <c r="H18" s="71">
        <f t="shared" si="12"/>
        <v>467</v>
      </c>
      <c r="I18" s="71">
        <f t="shared" si="12"/>
        <v>514</v>
      </c>
      <c r="J18" s="71">
        <f t="shared" si="12"/>
        <v>533</v>
      </c>
      <c r="K18" s="71">
        <f t="shared" si="12"/>
        <v>692</v>
      </c>
      <c r="L18" s="71">
        <f t="shared" si="12"/>
        <v>935</v>
      </c>
      <c r="M18" s="71">
        <f t="shared" si="12"/>
        <v>1160</v>
      </c>
      <c r="N18" s="71">
        <f t="shared" si="12"/>
        <v>1394</v>
      </c>
      <c r="O18" s="71">
        <f t="shared" si="12"/>
        <v>1619</v>
      </c>
      <c r="P18" s="71">
        <f t="shared" si="12"/>
        <v>1868</v>
      </c>
      <c r="Q18" s="71">
        <f t="shared" si="12"/>
        <v>2054</v>
      </c>
      <c r="R18" s="71">
        <f t="shared" si="12"/>
        <v>2086</v>
      </c>
      <c r="S18" s="71">
        <f t="shared" si="12"/>
        <v>2335</v>
      </c>
      <c r="T18" s="72">
        <f t="shared" si="12"/>
        <v>2803</v>
      </c>
      <c r="AD18" s="66">
        <v>252.14999999999998</v>
      </c>
      <c r="AE18" s="66">
        <v>392.37</v>
      </c>
      <c r="AF18" s="66">
        <v>467.4</v>
      </c>
      <c r="AG18" s="66">
        <v>514.14</v>
      </c>
      <c r="AH18" s="66">
        <v>532.59</v>
      </c>
      <c r="AI18" s="66">
        <v>692.49</v>
      </c>
      <c r="AJ18" s="66">
        <v>934.8</v>
      </c>
      <c r="AK18" s="66">
        <v>1159.8899999999999</v>
      </c>
      <c r="AL18" s="66">
        <v>1393.59</v>
      </c>
      <c r="AM18" s="66">
        <v>1618.68</v>
      </c>
      <c r="AN18" s="66">
        <v>1868.37</v>
      </c>
      <c r="AO18" s="66">
        <v>2054.1</v>
      </c>
      <c r="AP18" s="66">
        <v>2086.08</v>
      </c>
      <c r="AQ18" s="46">
        <v>2334.54</v>
      </c>
      <c r="AR18" s="46">
        <v>2803.17</v>
      </c>
      <c r="AS18" s="7"/>
      <c r="AT18" s="7"/>
      <c r="AU18" s="7"/>
      <c r="AV18" s="7"/>
      <c r="AW18" s="7"/>
      <c r="AX18" s="7"/>
      <c r="AY18" s="7"/>
      <c r="AZ18" s="7"/>
    </row>
    <row r="19" ht="15.0" customHeight="1">
      <c r="B19" s="60">
        <v>8.0</v>
      </c>
      <c r="C19" s="61">
        <v>380.0</v>
      </c>
      <c r="D19" s="62" t="s">
        <v>59</v>
      </c>
      <c r="E19" s="63"/>
      <c r="F19" s="64">
        <f t="shared" ref="F19:T19" si="13">ROUND(AD19-(AD19*$L$5),0)</f>
        <v>16927</v>
      </c>
      <c r="G19" s="64">
        <f t="shared" si="13"/>
        <v>18542</v>
      </c>
      <c r="H19" s="64">
        <f t="shared" si="13"/>
        <v>20336</v>
      </c>
      <c r="I19" s="64">
        <f t="shared" si="13"/>
        <v>22130</v>
      </c>
      <c r="J19" s="64">
        <f t="shared" si="13"/>
        <v>22130</v>
      </c>
      <c r="K19" s="64">
        <f t="shared" si="13"/>
        <v>25937</v>
      </c>
      <c r="L19" s="64">
        <f t="shared" si="13"/>
        <v>28673</v>
      </c>
      <c r="M19" s="64">
        <f t="shared" si="13"/>
        <v>33353</v>
      </c>
      <c r="N19" s="64">
        <f t="shared" si="13"/>
        <v>34790</v>
      </c>
      <c r="O19" s="64">
        <f t="shared" si="13"/>
        <v>38165</v>
      </c>
      <c r="P19" s="64">
        <f t="shared" si="13"/>
        <v>42987</v>
      </c>
      <c r="Q19" s="64">
        <f t="shared" si="13"/>
        <v>52008</v>
      </c>
      <c r="R19" s="64">
        <f t="shared" si="13"/>
        <v>53135</v>
      </c>
      <c r="S19" s="64">
        <f t="shared" si="13"/>
        <v>65820</v>
      </c>
      <c r="T19" s="65">
        <f t="shared" si="13"/>
        <v>78505</v>
      </c>
      <c r="AD19" s="66">
        <v>16927.023828013196</v>
      </c>
      <c r="AE19" s="66">
        <v>18541.604253347996</v>
      </c>
      <c r="AF19" s="66">
        <v>20335.58250372</v>
      </c>
      <c r="AG19" s="66">
        <v>22129.765020000006</v>
      </c>
      <c r="AH19" s="66">
        <v>22129.560754091995</v>
      </c>
      <c r="AI19" s="66">
        <v>25936.604012879998</v>
      </c>
      <c r="AJ19" s="66">
        <v>28673.3848104</v>
      </c>
      <c r="AK19" s="66">
        <v>33353.32807224</v>
      </c>
      <c r="AL19" s="66">
        <v>34789.8574188</v>
      </c>
      <c r="AM19" s="66">
        <v>38164.739421599996</v>
      </c>
      <c r="AN19" s="66">
        <v>42987.37365648001</v>
      </c>
      <c r="AO19" s="66">
        <v>52007.723357920004</v>
      </c>
      <c r="AP19" s="66">
        <v>53135.2670706</v>
      </c>
      <c r="AQ19" s="46">
        <v>65820.13383825001</v>
      </c>
      <c r="AR19" s="46">
        <v>78505.00060590002</v>
      </c>
      <c r="AS19" s="7"/>
      <c r="AT19" s="7"/>
      <c r="AU19" s="7"/>
      <c r="AV19" s="7"/>
      <c r="AW19" s="7"/>
      <c r="AX19" s="7"/>
      <c r="AY19" s="7"/>
      <c r="AZ19" s="7"/>
    </row>
    <row r="20" ht="15.75" customHeight="1">
      <c r="B20" s="67"/>
      <c r="C20" s="68"/>
      <c r="D20" s="69" t="str">
        <f>RIGHT($M$5,21)</f>
        <v>ΔТ=70⁰С (95/85/20) Вт</v>
      </c>
      <c r="E20" s="70"/>
      <c r="F20" s="71">
        <f t="shared" ref="F20:T20" si="14">ROUND(IF($D20="ΔТ=70⁰С (95/85/20) Вт",AD20,(IF($D20="ΔТ=60⁰С (90/70/20) Вт",AD20*0.818,AD20*0.646))),0)</f>
        <v>288</v>
      </c>
      <c r="G20" s="71">
        <f t="shared" si="14"/>
        <v>448</v>
      </c>
      <c r="H20" s="71">
        <f t="shared" si="14"/>
        <v>534</v>
      </c>
      <c r="I20" s="71">
        <f t="shared" si="14"/>
        <v>587</v>
      </c>
      <c r="J20" s="71">
        <f t="shared" si="14"/>
        <v>608</v>
      </c>
      <c r="K20" s="71">
        <f t="shared" si="14"/>
        <v>791</v>
      </c>
      <c r="L20" s="71">
        <f t="shared" si="14"/>
        <v>1068</v>
      </c>
      <c r="M20" s="71">
        <f t="shared" si="14"/>
        <v>1326</v>
      </c>
      <c r="N20" s="71">
        <f t="shared" si="14"/>
        <v>1593</v>
      </c>
      <c r="O20" s="71">
        <f t="shared" si="14"/>
        <v>1851</v>
      </c>
      <c r="P20" s="71">
        <f t="shared" si="14"/>
        <v>2135</v>
      </c>
      <c r="Q20" s="71">
        <f t="shared" si="14"/>
        <v>2349</v>
      </c>
      <c r="R20" s="71">
        <f t="shared" si="14"/>
        <v>2385</v>
      </c>
      <c r="S20" s="71">
        <f t="shared" si="14"/>
        <v>2669</v>
      </c>
      <c r="T20" s="72">
        <f t="shared" si="14"/>
        <v>3203</v>
      </c>
      <c r="AD20" s="66">
        <v>287.82</v>
      </c>
      <c r="AE20" s="66">
        <v>447.72</v>
      </c>
      <c r="AF20" s="66">
        <v>533.8199999999999</v>
      </c>
      <c r="AG20" s="66">
        <v>586.7099999999999</v>
      </c>
      <c r="AH20" s="66">
        <v>607.62</v>
      </c>
      <c r="AI20" s="66">
        <v>790.89</v>
      </c>
      <c r="AJ20" s="66">
        <v>1067.6399999999999</v>
      </c>
      <c r="AK20" s="66">
        <v>1325.9399999999998</v>
      </c>
      <c r="AL20" s="66">
        <v>1592.85</v>
      </c>
      <c r="AM20" s="66">
        <v>1851.15</v>
      </c>
      <c r="AN20" s="66">
        <v>2135.2799999999997</v>
      </c>
      <c r="AO20" s="66">
        <v>2349.3</v>
      </c>
      <c r="AP20" s="66">
        <v>2384.9700000000003</v>
      </c>
      <c r="AQ20" s="46">
        <v>2669.1</v>
      </c>
      <c r="AR20" s="46">
        <v>3202.92</v>
      </c>
      <c r="AS20" s="7"/>
      <c r="AT20" s="7"/>
      <c r="AU20" s="7"/>
      <c r="AV20" s="7"/>
      <c r="AW20" s="7"/>
      <c r="AX20" s="7"/>
      <c r="AY20" s="7"/>
      <c r="AZ20" s="7"/>
    </row>
    <row r="21" ht="15.0" customHeight="1">
      <c r="B21" s="60">
        <v>9.0</v>
      </c>
      <c r="C21" s="61">
        <v>430.0</v>
      </c>
      <c r="D21" s="62" t="s">
        <v>59</v>
      </c>
      <c r="E21" s="63"/>
      <c r="F21" s="64">
        <f t="shared" ref="F21:T21" si="15">ROUND(AD21-(AD21*$L$5),0)</f>
        <v>18355</v>
      </c>
      <c r="G21" s="64">
        <f t="shared" si="15"/>
        <v>20128</v>
      </c>
      <c r="H21" s="64">
        <f t="shared" si="15"/>
        <v>22098</v>
      </c>
      <c r="I21" s="64">
        <f t="shared" si="15"/>
        <v>24068</v>
      </c>
      <c r="J21" s="64">
        <f t="shared" si="15"/>
        <v>24068</v>
      </c>
      <c r="K21" s="64">
        <f t="shared" si="15"/>
        <v>28341</v>
      </c>
      <c r="L21" s="64">
        <f t="shared" si="15"/>
        <v>31424</v>
      </c>
      <c r="M21" s="64">
        <f t="shared" si="15"/>
        <v>36694</v>
      </c>
      <c r="N21" s="64">
        <f t="shared" si="15"/>
        <v>38313</v>
      </c>
      <c r="O21" s="64">
        <f t="shared" si="15"/>
        <v>42113</v>
      </c>
      <c r="P21" s="64">
        <f t="shared" si="15"/>
        <v>47543</v>
      </c>
      <c r="Q21" s="64">
        <f t="shared" si="15"/>
        <v>57576</v>
      </c>
      <c r="R21" s="64">
        <f t="shared" si="15"/>
        <v>58830</v>
      </c>
      <c r="S21" s="64">
        <f t="shared" si="15"/>
        <v>72938</v>
      </c>
      <c r="T21" s="65">
        <f t="shared" si="15"/>
        <v>87047</v>
      </c>
      <c r="AD21" s="66">
        <v>18354.681024055197</v>
      </c>
      <c r="AE21" s="66">
        <v>20127.890026728004</v>
      </c>
      <c r="AF21" s="66">
        <v>22098.122251920002</v>
      </c>
      <c r="AG21" s="66">
        <v>24068.446379999998</v>
      </c>
      <c r="AH21" s="66">
        <v>24068.354477112003</v>
      </c>
      <c r="AI21" s="66">
        <v>28341.363825719996</v>
      </c>
      <c r="AJ21" s="66">
        <v>31423.663425330004</v>
      </c>
      <c r="AK21" s="66">
        <v>36693.50499539999</v>
      </c>
      <c r="AL21" s="66">
        <v>38312.89593318</v>
      </c>
      <c r="AM21" s="66">
        <v>42113.409055740005</v>
      </c>
      <c r="AN21" s="66">
        <v>47542.94279460001</v>
      </c>
      <c r="AO21" s="66">
        <v>57575.64119340001</v>
      </c>
      <c r="AP21" s="66">
        <v>58829.72849324999</v>
      </c>
      <c r="AQ21" s="46">
        <v>72938.21061656249</v>
      </c>
      <c r="AR21" s="46">
        <v>87046.692739875</v>
      </c>
      <c r="AS21" s="7"/>
      <c r="AT21" s="7"/>
      <c r="AU21" s="7"/>
      <c r="AV21" s="7"/>
      <c r="AW21" s="7"/>
      <c r="AX21" s="7"/>
      <c r="AY21" s="7"/>
      <c r="AZ21" s="7"/>
    </row>
    <row r="22" ht="15.75" customHeight="1">
      <c r="B22" s="67"/>
      <c r="C22" s="68"/>
      <c r="D22" s="69" t="str">
        <f>RIGHT($M$5,21)</f>
        <v>ΔТ=70⁰С (95/85/20) Вт</v>
      </c>
      <c r="E22" s="70"/>
      <c r="F22" s="71">
        <f t="shared" ref="F22:T22" si="16">ROUND(IF($D22="ΔТ=70⁰С (95/85/20) Вт",AD22,(IF($D22="ΔТ=60⁰С (90/70/20) Вт",AD22*0.818,AD22*0.646))),0)</f>
        <v>325</v>
      </c>
      <c r="G22" s="71">
        <f t="shared" si="16"/>
        <v>506</v>
      </c>
      <c r="H22" s="71">
        <f t="shared" si="16"/>
        <v>600</v>
      </c>
      <c r="I22" s="71">
        <f t="shared" si="16"/>
        <v>661</v>
      </c>
      <c r="J22" s="71">
        <f t="shared" si="16"/>
        <v>685</v>
      </c>
      <c r="K22" s="71">
        <f t="shared" si="16"/>
        <v>891</v>
      </c>
      <c r="L22" s="71">
        <f t="shared" si="16"/>
        <v>1202</v>
      </c>
      <c r="M22" s="71">
        <f t="shared" si="16"/>
        <v>1492</v>
      </c>
      <c r="N22" s="71">
        <f t="shared" si="16"/>
        <v>1792</v>
      </c>
      <c r="O22" s="71">
        <f t="shared" si="16"/>
        <v>2082</v>
      </c>
      <c r="P22" s="71">
        <f t="shared" si="16"/>
        <v>2402</v>
      </c>
      <c r="Q22" s="71">
        <f t="shared" si="16"/>
        <v>2642</v>
      </c>
      <c r="R22" s="71">
        <f t="shared" si="16"/>
        <v>2683</v>
      </c>
      <c r="S22" s="71">
        <f t="shared" si="16"/>
        <v>3002</v>
      </c>
      <c r="T22" s="72">
        <f t="shared" si="16"/>
        <v>3604</v>
      </c>
      <c r="AD22" s="66">
        <v>324.72</v>
      </c>
      <c r="AE22" s="66">
        <v>505.53000000000003</v>
      </c>
      <c r="AF22" s="66">
        <v>600.24</v>
      </c>
      <c r="AG22" s="66">
        <v>660.51</v>
      </c>
      <c r="AH22" s="66">
        <v>685.11</v>
      </c>
      <c r="AI22" s="66">
        <v>890.52</v>
      </c>
      <c r="AJ22" s="66">
        <v>1201.71</v>
      </c>
      <c r="AK22" s="66">
        <v>1491.99</v>
      </c>
      <c r="AL22" s="66">
        <v>1792.1100000000001</v>
      </c>
      <c r="AM22" s="66">
        <v>2082.39</v>
      </c>
      <c r="AN22" s="66">
        <v>2402.19</v>
      </c>
      <c r="AO22" s="66">
        <v>2642.04</v>
      </c>
      <c r="AP22" s="66">
        <v>2682.6299999999997</v>
      </c>
      <c r="AQ22" s="46">
        <v>3002.43</v>
      </c>
      <c r="AR22" s="46">
        <v>3603.9</v>
      </c>
      <c r="AS22" s="7"/>
      <c r="AT22" s="7"/>
      <c r="AU22" s="7"/>
      <c r="AV22" s="7"/>
      <c r="AW22" s="7"/>
      <c r="AX22" s="7"/>
      <c r="AY22" s="7"/>
      <c r="AZ22" s="7"/>
    </row>
    <row r="23" ht="15.0" customHeight="1">
      <c r="B23" s="60">
        <v>10.0</v>
      </c>
      <c r="C23" s="61">
        <v>480.0</v>
      </c>
      <c r="D23" s="62" t="s">
        <v>59</v>
      </c>
      <c r="E23" s="63"/>
      <c r="F23" s="64">
        <f t="shared" ref="F23:T23" si="17">ROUND(AD23-(AD23*$L$5),0)</f>
        <v>19786</v>
      </c>
      <c r="G23" s="64">
        <f t="shared" si="17"/>
        <v>21718</v>
      </c>
      <c r="H23" s="64">
        <f t="shared" si="17"/>
        <v>23865</v>
      </c>
      <c r="I23" s="64">
        <f t="shared" si="17"/>
        <v>26012</v>
      </c>
      <c r="J23" s="64">
        <f t="shared" si="17"/>
        <v>26012</v>
      </c>
      <c r="K23" s="64">
        <f t="shared" si="17"/>
        <v>30751</v>
      </c>
      <c r="L23" s="64">
        <f t="shared" si="17"/>
        <v>34181</v>
      </c>
      <c r="M23" s="64">
        <f t="shared" si="17"/>
        <v>40044</v>
      </c>
      <c r="N23" s="64">
        <f t="shared" si="17"/>
        <v>41842</v>
      </c>
      <c r="O23" s="64">
        <f t="shared" si="17"/>
        <v>46070</v>
      </c>
      <c r="P23" s="64">
        <f t="shared" si="17"/>
        <v>52111</v>
      </c>
      <c r="Q23" s="64">
        <f t="shared" si="17"/>
        <v>63159</v>
      </c>
      <c r="R23" s="64">
        <f t="shared" si="17"/>
        <v>64540</v>
      </c>
      <c r="S23" s="64">
        <f t="shared" si="17"/>
        <v>80076</v>
      </c>
      <c r="T23" s="65">
        <f t="shared" si="17"/>
        <v>95612</v>
      </c>
      <c r="AD23" s="46">
        <v>19785.940746224398</v>
      </c>
      <c r="AE23" s="46">
        <v>21718.178606915993</v>
      </c>
      <c r="AF23" s="46">
        <v>23865.10956324</v>
      </c>
      <c r="AG23" s="46">
        <v>26012.158919999998</v>
      </c>
      <c r="AH23" s="46">
        <v>26012.040519564</v>
      </c>
      <c r="AI23" s="46">
        <v>30751.097798520008</v>
      </c>
      <c r="AJ23" s="46">
        <v>34181.23892832</v>
      </c>
      <c r="AK23" s="46">
        <v>40043.80800684</v>
      </c>
      <c r="AL23" s="46">
        <v>41841.61968096</v>
      </c>
      <c r="AM23" s="46">
        <v>46070.252680319994</v>
      </c>
      <c r="AN23" s="46">
        <v>52111.15696512</v>
      </c>
      <c r="AO23" s="46">
        <v>63159.01406848001</v>
      </c>
      <c r="AP23" s="46">
        <v>64539.996206400014</v>
      </c>
      <c r="AQ23" s="46">
        <v>80076.04525800001</v>
      </c>
      <c r="AR23" s="46">
        <v>95612.09430960001</v>
      </c>
      <c r="AS23" s="7"/>
      <c r="AT23" s="7"/>
      <c r="AU23" s="7"/>
      <c r="AV23" s="7"/>
      <c r="AW23" s="7"/>
      <c r="AX23" s="7"/>
      <c r="AY23" s="7"/>
      <c r="AZ23" s="7"/>
    </row>
    <row r="24" ht="15.75" customHeight="1">
      <c r="B24" s="67"/>
      <c r="C24" s="68"/>
      <c r="D24" s="69" t="str">
        <f>RIGHT($M$5,21)</f>
        <v>ΔТ=70⁰С (95/85/20) Вт</v>
      </c>
      <c r="E24" s="70"/>
      <c r="F24" s="71">
        <f t="shared" ref="F24:T24" si="18">ROUND(IF($D24="ΔТ=70⁰С (95/85/20) Вт",AD24,(IF($D24="ΔТ=60⁰С (90/70/20) Вт",AD24*0.818,AD24*0.646))),0)</f>
        <v>360</v>
      </c>
      <c r="G24" s="71">
        <f t="shared" si="18"/>
        <v>561</v>
      </c>
      <c r="H24" s="71">
        <f t="shared" si="18"/>
        <v>668</v>
      </c>
      <c r="I24" s="71">
        <f t="shared" si="18"/>
        <v>734</v>
      </c>
      <c r="J24" s="71">
        <f t="shared" si="18"/>
        <v>760</v>
      </c>
      <c r="K24" s="71">
        <f t="shared" si="18"/>
        <v>990</v>
      </c>
      <c r="L24" s="71">
        <f t="shared" si="18"/>
        <v>1335</v>
      </c>
      <c r="M24" s="71">
        <f t="shared" si="18"/>
        <v>1657</v>
      </c>
      <c r="N24" s="71">
        <f t="shared" si="18"/>
        <v>1991</v>
      </c>
      <c r="O24" s="71">
        <f t="shared" si="18"/>
        <v>2314</v>
      </c>
      <c r="P24" s="71">
        <f t="shared" si="18"/>
        <v>2669</v>
      </c>
      <c r="Q24" s="71">
        <f t="shared" si="18"/>
        <v>2936</v>
      </c>
      <c r="R24" s="71">
        <f t="shared" si="18"/>
        <v>2980</v>
      </c>
      <c r="S24" s="71">
        <f t="shared" si="18"/>
        <v>3337</v>
      </c>
      <c r="T24" s="72">
        <f t="shared" si="18"/>
        <v>4004</v>
      </c>
      <c r="AD24" s="46">
        <v>360.39000000000004</v>
      </c>
      <c r="AE24" s="46">
        <v>560.88</v>
      </c>
      <c r="AF24" s="46">
        <v>667.89</v>
      </c>
      <c r="AG24" s="46">
        <v>734.31</v>
      </c>
      <c r="AH24" s="46">
        <v>760.14</v>
      </c>
      <c r="AI24" s="46">
        <v>990.1500000000001</v>
      </c>
      <c r="AJ24" s="46">
        <v>1334.55</v>
      </c>
      <c r="AK24" s="46">
        <v>1656.8100000000002</v>
      </c>
      <c r="AL24" s="46">
        <v>1991.3700000000001</v>
      </c>
      <c r="AM24" s="46">
        <v>2313.6299999999997</v>
      </c>
      <c r="AN24" s="46">
        <v>2669.1</v>
      </c>
      <c r="AO24" s="46">
        <v>2936.01</v>
      </c>
      <c r="AP24" s="46">
        <v>2980.29</v>
      </c>
      <c r="AQ24" s="46">
        <v>3336.99</v>
      </c>
      <c r="AR24" s="46">
        <v>4003.6499999999996</v>
      </c>
      <c r="AS24" s="7"/>
      <c r="AT24" s="7"/>
      <c r="AU24" s="7"/>
      <c r="AV24" s="7"/>
      <c r="AW24" s="7"/>
      <c r="AX24" s="7"/>
      <c r="AY24" s="7"/>
      <c r="AZ24" s="7"/>
    </row>
    <row r="25" ht="15.0" customHeight="1">
      <c r="B25" s="60">
        <v>11.0</v>
      </c>
      <c r="C25" s="61">
        <v>530.0</v>
      </c>
      <c r="D25" s="62" t="s">
        <v>59</v>
      </c>
      <c r="E25" s="63"/>
      <c r="F25" s="64">
        <f t="shared" ref="F25:T25" si="19">ROUND(AD25-(AD25*$L$5),0)</f>
        <v>21218</v>
      </c>
      <c r="G25" s="64">
        <f t="shared" si="19"/>
        <v>23310</v>
      </c>
      <c r="H25" s="64">
        <f t="shared" si="19"/>
        <v>25633</v>
      </c>
      <c r="I25" s="64">
        <f t="shared" si="19"/>
        <v>27958</v>
      </c>
      <c r="J25" s="64">
        <f t="shared" si="19"/>
        <v>27957</v>
      </c>
      <c r="K25" s="64">
        <f t="shared" si="19"/>
        <v>33166</v>
      </c>
      <c r="L25" s="64">
        <f t="shared" si="19"/>
        <v>36943</v>
      </c>
      <c r="M25" s="64">
        <f t="shared" si="19"/>
        <v>43398</v>
      </c>
      <c r="N25" s="64">
        <f t="shared" si="19"/>
        <v>45379</v>
      </c>
      <c r="O25" s="64">
        <f t="shared" si="19"/>
        <v>50035</v>
      </c>
      <c r="P25" s="64">
        <f t="shared" si="19"/>
        <v>56686</v>
      </c>
      <c r="Q25" s="64">
        <f t="shared" si="19"/>
        <v>68750</v>
      </c>
      <c r="R25" s="64">
        <f t="shared" si="19"/>
        <v>70258</v>
      </c>
      <c r="S25" s="64">
        <f t="shared" si="19"/>
        <v>87224</v>
      </c>
      <c r="T25" s="65">
        <f t="shared" si="19"/>
        <v>104189</v>
      </c>
      <c r="AD25" s="46">
        <v>21218.199585273902</v>
      </c>
      <c r="AE25" s="46">
        <v>23309.577316971</v>
      </c>
      <c r="AF25" s="46">
        <v>25633.33035219001</v>
      </c>
      <c r="AG25" s="46">
        <v>27957.54852</v>
      </c>
      <c r="AH25" s="46">
        <v>27957.08338740901</v>
      </c>
      <c r="AI25" s="46">
        <v>33165.805931279996</v>
      </c>
      <c r="AJ25" s="46">
        <v>36942.89974947</v>
      </c>
      <c r="AK25" s="46">
        <v>43397.81396676001</v>
      </c>
      <c r="AL25" s="46">
        <v>45379.24023204001</v>
      </c>
      <c r="AM25" s="46">
        <v>50035.27029534</v>
      </c>
      <c r="AN25" s="46">
        <v>56685.59302824</v>
      </c>
      <c r="AO25" s="46">
        <v>68749.99147896</v>
      </c>
      <c r="AP25" s="46">
        <v>70258.0412853</v>
      </c>
      <c r="AQ25" s="46">
        <v>87223.60160662502</v>
      </c>
      <c r="AR25" s="46">
        <v>104189.16192795002</v>
      </c>
      <c r="AS25" s="7"/>
      <c r="AT25" s="7"/>
      <c r="AU25" s="7"/>
      <c r="AV25" s="7"/>
      <c r="AW25" s="7"/>
      <c r="AX25" s="7"/>
      <c r="AY25" s="7"/>
      <c r="AZ25" s="7"/>
    </row>
    <row r="26" ht="15.75" customHeight="1">
      <c r="B26" s="67"/>
      <c r="C26" s="68"/>
      <c r="D26" s="69" t="str">
        <f>RIGHT($M$5,21)</f>
        <v>ΔТ=70⁰С (95/85/20) Вт</v>
      </c>
      <c r="E26" s="70"/>
      <c r="F26" s="71">
        <f t="shared" ref="F26:T26" si="20">ROUND(IF($D26="ΔТ=70⁰С (95/85/20) Вт",AD26,(IF($D26="ΔТ=60⁰С (90/70/20) Вт",AD26*0.818,AD26*0.646))),0)</f>
        <v>396</v>
      </c>
      <c r="G26" s="71">
        <f t="shared" si="20"/>
        <v>616</v>
      </c>
      <c r="H26" s="71">
        <f t="shared" si="20"/>
        <v>734</v>
      </c>
      <c r="I26" s="71">
        <f t="shared" si="20"/>
        <v>807</v>
      </c>
      <c r="J26" s="71">
        <f t="shared" si="20"/>
        <v>836</v>
      </c>
      <c r="K26" s="71">
        <f t="shared" si="20"/>
        <v>1089</v>
      </c>
      <c r="L26" s="71">
        <f t="shared" si="20"/>
        <v>1469</v>
      </c>
      <c r="M26" s="71">
        <f t="shared" si="20"/>
        <v>1823</v>
      </c>
      <c r="N26" s="71">
        <f t="shared" si="20"/>
        <v>2189</v>
      </c>
      <c r="O26" s="71">
        <f t="shared" si="20"/>
        <v>2545</v>
      </c>
      <c r="P26" s="71">
        <f t="shared" si="20"/>
        <v>2936</v>
      </c>
      <c r="Q26" s="71">
        <f t="shared" si="20"/>
        <v>3230</v>
      </c>
      <c r="R26" s="71">
        <f t="shared" si="20"/>
        <v>3279</v>
      </c>
      <c r="S26" s="71">
        <f t="shared" si="20"/>
        <v>3670</v>
      </c>
      <c r="T26" s="72">
        <f t="shared" si="20"/>
        <v>4405</v>
      </c>
      <c r="AD26" s="46">
        <v>396.06</v>
      </c>
      <c r="AE26" s="46">
        <v>616.23</v>
      </c>
      <c r="AF26" s="46">
        <v>734.31</v>
      </c>
      <c r="AG26" s="46">
        <v>806.88</v>
      </c>
      <c r="AH26" s="46">
        <v>836.4</v>
      </c>
      <c r="AI26" s="46">
        <v>1088.55</v>
      </c>
      <c r="AJ26" s="46">
        <v>1468.62</v>
      </c>
      <c r="AK26" s="46">
        <v>1822.8600000000001</v>
      </c>
      <c r="AL26" s="46">
        <v>2189.4</v>
      </c>
      <c r="AM26" s="46">
        <v>2544.8700000000003</v>
      </c>
      <c r="AN26" s="46">
        <v>2936.01</v>
      </c>
      <c r="AO26" s="46">
        <v>3229.98</v>
      </c>
      <c r="AP26" s="46">
        <v>3279.18</v>
      </c>
      <c r="AQ26" s="46">
        <v>3670.32</v>
      </c>
      <c r="AR26" s="46">
        <v>4404.63</v>
      </c>
      <c r="AS26" s="7"/>
      <c r="AT26" s="7"/>
      <c r="AU26" s="7"/>
      <c r="AV26" s="7"/>
      <c r="AW26" s="7"/>
      <c r="AX26" s="7"/>
      <c r="AY26" s="7"/>
      <c r="AZ26" s="7"/>
    </row>
    <row r="27" ht="15.0" customHeight="1">
      <c r="B27" s="60">
        <v>12.0</v>
      </c>
      <c r="C27" s="61">
        <v>580.0</v>
      </c>
      <c r="D27" s="62" t="s">
        <v>59</v>
      </c>
      <c r="E27" s="63"/>
      <c r="F27" s="64">
        <f t="shared" ref="F27:T27" si="21">ROUND(AD27-(AD27*$L$5),0)</f>
        <v>22634</v>
      </c>
      <c r="G27" s="64">
        <f t="shared" si="21"/>
        <v>24883</v>
      </c>
      <c r="H27" s="64">
        <f t="shared" si="21"/>
        <v>27382</v>
      </c>
      <c r="I27" s="64">
        <f t="shared" si="21"/>
        <v>29881</v>
      </c>
      <c r="J27" s="64">
        <f t="shared" si="21"/>
        <v>29880</v>
      </c>
      <c r="K27" s="64">
        <f t="shared" si="21"/>
        <v>35554</v>
      </c>
      <c r="L27" s="64">
        <f t="shared" si="21"/>
        <v>39671</v>
      </c>
      <c r="M27" s="64">
        <f t="shared" si="21"/>
        <v>46714</v>
      </c>
      <c r="N27" s="64">
        <f t="shared" si="21"/>
        <v>48871</v>
      </c>
      <c r="O27" s="64">
        <f t="shared" si="21"/>
        <v>53953</v>
      </c>
      <c r="P27" s="64">
        <f t="shared" si="21"/>
        <v>61208</v>
      </c>
      <c r="Q27" s="64">
        <f t="shared" si="21"/>
        <v>74278</v>
      </c>
      <c r="R27" s="64">
        <f t="shared" si="21"/>
        <v>75911</v>
      </c>
      <c r="S27" s="64">
        <f t="shared" si="21"/>
        <v>94290</v>
      </c>
      <c r="T27" s="65">
        <f t="shared" si="21"/>
        <v>112669</v>
      </c>
      <c r="AD27" s="46">
        <v>22634.2599617277</v>
      </c>
      <c r="AE27" s="46">
        <v>24882.977735252996</v>
      </c>
      <c r="AF27" s="46">
        <v>27381.55303917</v>
      </c>
      <c r="AG27" s="46">
        <v>29881.136339999994</v>
      </c>
      <c r="AH27" s="46">
        <v>29880.128343086995</v>
      </c>
      <c r="AI27" s="46">
        <v>35554.132233180004</v>
      </c>
      <c r="AJ27" s="46">
        <v>39671.38161558001</v>
      </c>
      <c r="AK27" s="46">
        <v>46714.12968024001</v>
      </c>
      <c r="AL27" s="46">
        <v>48870.860704380015</v>
      </c>
      <c r="AM27" s="46">
        <v>53953.09041077999</v>
      </c>
      <c r="AN27" s="46">
        <v>61208.13414671998</v>
      </c>
      <c r="AO27" s="46">
        <v>74277.54173487998</v>
      </c>
      <c r="AP27" s="46">
        <v>75911.21768340001</v>
      </c>
      <c r="AQ27" s="46">
        <v>94290.07210425001</v>
      </c>
      <c r="AR27" s="46">
        <v>112668.92652509999</v>
      </c>
      <c r="AS27" s="7"/>
      <c r="AT27" s="7"/>
      <c r="AU27" s="7"/>
      <c r="AV27" s="7"/>
      <c r="AW27" s="7"/>
      <c r="AX27" s="7"/>
      <c r="AY27" s="7"/>
      <c r="AZ27" s="7"/>
    </row>
    <row r="28" ht="15.75" customHeight="1">
      <c r="B28" s="67"/>
      <c r="C28" s="68"/>
      <c r="D28" s="69" t="str">
        <f>RIGHT($M$5,21)</f>
        <v>ΔТ=70⁰С (95/85/20) Вт</v>
      </c>
      <c r="E28" s="70"/>
      <c r="F28" s="71">
        <f t="shared" ref="F28:T28" si="22">ROUND(IF($D28="ΔТ=70⁰С (95/85/20) Вт",AD28,(IF($D28="ΔТ=60⁰С (90/70/20) Вт",AD28*0.818,AD28*0.646))),0)</f>
        <v>433</v>
      </c>
      <c r="G28" s="71">
        <f t="shared" si="22"/>
        <v>673</v>
      </c>
      <c r="H28" s="71">
        <f t="shared" si="22"/>
        <v>801</v>
      </c>
      <c r="I28" s="71">
        <f t="shared" si="22"/>
        <v>881</v>
      </c>
      <c r="J28" s="71">
        <f t="shared" si="22"/>
        <v>913</v>
      </c>
      <c r="K28" s="71">
        <f t="shared" si="22"/>
        <v>1188</v>
      </c>
      <c r="L28" s="71">
        <f t="shared" si="22"/>
        <v>1601</v>
      </c>
      <c r="M28" s="71">
        <f t="shared" si="22"/>
        <v>1989</v>
      </c>
      <c r="N28" s="71">
        <f t="shared" si="22"/>
        <v>2389</v>
      </c>
      <c r="O28" s="71">
        <f t="shared" si="22"/>
        <v>2776</v>
      </c>
      <c r="P28" s="71">
        <f t="shared" si="22"/>
        <v>3203</v>
      </c>
      <c r="Q28" s="71">
        <f t="shared" si="22"/>
        <v>3524</v>
      </c>
      <c r="R28" s="71">
        <f t="shared" si="22"/>
        <v>3577</v>
      </c>
      <c r="S28" s="71">
        <f t="shared" si="22"/>
        <v>4004</v>
      </c>
      <c r="T28" s="72">
        <f t="shared" si="22"/>
        <v>4804</v>
      </c>
      <c r="AD28" s="46">
        <v>432.96</v>
      </c>
      <c r="AE28" s="46">
        <v>672.81</v>
      </c>
      <c r="AF28" s="46">
        <v>800.73</v>
      </c>
      <c r="AG28" s="46">
        <v>880.6800000000001</v>
      </c>
      <c r="AH28" s="46">
        <v>912.66</v>
      </c>
      <c r="AI28" s="46">
        <v>1188.18</v>
      </c>
      <c r="AJ28" s="46">
        <v>1601.46</v>
      </c>
      <c r="AK28" s="46">
        <v>1988.9100000000003</v>
      </c>
      <c r="AL28" s="46">
        <v>2388.6600000000003</v>
      </c>
      <c r="AM28" s="46">
        <v>2776.11</v>
      </c>
      <c r="AN28" s="46">
        <v>3202.92</v>
      </c>
      <c r="AO28" s="46">
        <v>3523.95</v>
      </c>
      <c r="AP28" s="46">
        <v>3576.8399999999997</v>
      </c>
      <c r="AQ28" s="46">
        <v>4003.6499999999996</v>
      </c>
      <c r="AR28" s="46">
        <v>4804.38</v>
      </c>
      <c r="AS28" s="7"/>
      <c r="AT28" s="7"/>
      <c r="AU28" s="7"/>
      <c r="AV28" s="7"/>
      <c r="AW28" s="7"/>
      <c r="AX28" s="7"/>
      <c r="AY28" s="7"/>
      <c r="AZ28" s="7"/>
    </row>
    <row r="29" ht="15.0" customHeight="1">
      <c r="B29" s="60">
        <v>13.0</v>
      </c>
      <c r="C29" s="61">
        <v>630.0</v>
      </c>
      <c r="D29" s="62" t="s">
        <v>59</v>
      </c>
      <c r="E29" s="63"/>
      <c r="F29" s="64">
        <f t="shared" ref="F29:T29" si="23">ROUND(AD29-(AD29*$L$5),0)</f>
        <v>24050</v>
      </c>
      <c r="G29" s="64">
        <f t="shared" si="23"/>
        <v>26456</v>
      </c>
      <c r="H29" s="64">
        <f t="shared" si="23"/>
        <v>29130</v>
      </c>
      <c r="I29" s="64">
        <f t="shared" si="23"/>
        <v>31803</v>
      </c>
      <c r="J29" s="64">
        <f t="shared" si="23"/>
        <v>31803</v>
      </c>
      <c r="K29" s="64">
        <f t="shared" si="23"/>
        <v>37939</v>
      </c>
      <c r="L29" s="64">
        <f t="shared" si="23"/>
        <v>42400</v>
      </c>
      <c r="M29" s="64">
        <f t="shared" si="23"/>
        <v>50029</v>
      </c>
      <c r="N29" s="64">
        <f t="shared" si="23"/>
        <v>52367</v>
      </c>
      <c r="O29" s="64">
        <f t="shared" si="23"/>
        <v>57873</v>
      </c>
      <c r="P29" s="64">
        <f t="shared" si="23"/>
        <v>65731</v>
      </c>
      <c r="Q29" s="64">
        <f t="shared" si="23"/>
        <v>79805</v>
      </c>
      <c r="R29" s="64">
        <f t="shared" si="23"/>
        <v>81564</v>
      </c>
      <c r="S29" s="64">
        <f t="shared" si="23"/>
        <v>101357</v>
      </c>
      <c r="T29" s="65">
        <f t="shared" si="23"/>
        <v>121149</v>
      </c>
      <c r="AD29" s="46">
        <v>24050.320338181496</v>
      </c>
      <c r="AE29" s="46">
        <v>26456.37815353499</v>
      </c>
      <c r="AF29" s="46">
        <v>29129.775726150005</v>
      </c>
      <c r="AG29" s="46">
        <v>31803.0471</v>
      </c>
      <c r="AH29" s="46">
        <v>31803.173298764996</v>
      </c>
      <c r="AI29" s="46">
        <v>37939.24193399999</v>
      </c>
      <c r="AJ29" s="46">
        <v>42399.86348169001</v>
      </c>
      <c r="AK29" s="46">
        <v>50028.837093179995</v>
      </c>
      <c r="AL29" s="46">
        <v>52367.30607834</v>
      </c>
      <c r="AM29" s="46">
        <v>57872.51882676002</v>
      </c>
      <c r="AN29" s="46">
        <v>65730.6752652</v>
      </c>
      <c r="AO29" s="46">
        <v>79805.0919908</v>
      </c>
      <c r="AP29" s="46">
        <v>81564.3940815</v>
      </c>
      <c r="AQ29" s="46">
        <v>101356.54260187499</v>
      </c>
      <c r="AR29" s="46">
        <v>121148.69112224999</v>
      </c>
      <c r="AS29" s="7"/>
      <c r="AT29" s="7"/>
      <c r="AU29" s="7"/>
      <c r="AV29" s="7"/>
      <c r="AW29" s="7"/>
      <c r="AX29" s="7"/>
      <c r="AY29" s="7"/>
      <c r="AZ29" s="7"/>
    </row>
    <row r="30" ht="15.75" customHeight="1">
      <c r="B30" s="67"/>
      <c r="C30" s="68"/>
      <c r="D30" s="69" t="str">
        <f>RIGHT($M$5,21)</f>
        <v>ΔТ=70⁰С (95/85/20) Вт</v>
      </c>
      <c r="E30" s="70"/>
      <c r="F30" s="71">
        <f t="shared" ref="F30:T30" si="24">ROUND(IF($D30="ΔТ=70⁰С (95/85/20) Вт",AD30,(IF($D30="ΔТ=60⁰С (90/70/20) Вт",AD30*0.818,AD30*0.646))),0)</f>
        <v>469</v>
      </c>
      <c r="G30" s="71">
        <f t="shared" si="24"/>
        <v>728</v>
      </c>
      <c r="H30" s="71">
        <f t="shared" si="24"/>
        <v>867</v>
      </c>
      <c r="I30" s="71">
        <f t="shared" si="24"/>
        <v>954</v>
      </c>
      <c r="J30" s="71">
        <f t="shared" si="24"/>
        <v>989</v>
      </c>
      <c r="K30" s="71">
        <f t="shared" si="24"/>
        <v>1287</v>
      </c>
      <c r="L30" s="71">
        <f t="shared" si="24"/>
        <v>1736</v>
      </c>
      <c r="M30" s="71">
        <f t="shared" si="24"/>
        <v>2154</v>
      </c>
      <c r="N30" s="71">
        <f t="shared" si="24"/>
        <v>2588</v>
      </c>
      <c r="O30" s="71">
        <f t="shared" si="24"/>
        <v>3007</v>
      </c>
      <c r="P30" s="71">
        <f t="shared" si="24"/>
        <v>3470</v>
      </c>
      <c r="Q30" s="71">
        <f t="shared" si="24"/>
        <v>3817</v>
      </c>
      <c r="R30" s="71">
        <f t="shared" si="24"/>
        <v>3875</v>
      </c>
      <c r="S30" s="71">
        <f t="shared" si="24"/>
        <v>4337</v>
      </c>
      <c r="T30" s="72">
        <f t="shared" si="24"/>
        <v>5205</v>
      </c>
      <c r="AD30" s="46">
        <v>468.63</v>
      </c>
      <c r="AE30" s="46">
        <v>728.16</v>
      </c>
      <c r="AF30" s="46">
        <v>867.15</v>
      </c>
      <c r="AG30" s="46">
        <v>954.48</v>
      </c>
      <c r="AH30" s="46">
        <v>988.9199999999998</v>
      </c>
      <c r="AI30" s="46">
        <v>1286.5800000000002</v>
      </c>
      <c r="AJ30" s="46">
        <v>1735.53</v>
      </c>
      <c r="AK30" s="46">
        <v>2153.73</v>
      </c>
      <c r="AL30" s="46">
        <v>2587.92</v>
      </c>
      <c r="AM30" s="46">
        <v>3007.35</v>
      </c>
      <c r="AN30" s="46">
        <v>3469.83</v>
      </c>
      <c r="AO30" s="46">
        <v>3816.69</v>
      </c>
      <c r="AP30" s="46">
        <v>3874.5</v>
      </c>
      <c r="AQ30" s="46">
        <v>4336.98</v>
      </c>
      <c r="AR30" s="46">
        <v>5205.36</v>
      </c>
      <c r="AS30" s="7"/>
      <c r="AT30" s="7"/>
      <c r="AU30" s="7"/>
      <c r="AV30" s="7"/>
      <c r="AW30" s="7"/>
      <c r="AX30" s="7"/>
      <c r="AY30" s="7"/>
      <c r="AZ30" s="7"/>
    </row>
    <row r="31" ht="15.0" customHeight="1">
      <c r="B31" s="60">
        <v>14.0</v>
      </c>
      <c r="C31" s="61">
        <v>680.0</v>
      </c>
      <c r="D31" s="62" t="s">
        <v>59</v>
      </c>
      <c r="E31" s="63"/>
      <c r="F31" s="64">
        <f t="shared" ref="F31:T31" si="25">ROUND(AD31-(AD31*$L$5),0)</f>
        <v>25610</v>
      </c>
      <c r="G31" s="64">
        <f t="shared" si="25"/>
        <v>28190</v>
      </c>
      <c r="H31" s="64">
        <f t="shared" si="25"/>
        <v>31056</v>
      </c>
      <c r="I31" s="64">
        <f t="shared" si="25"/>
        <v>33921</v>
      </c>
      <c r="J31" s="64">
        <f t="shared" si="25"/>
        <v>33922</v>
      </c>
      <c r="K31" s="64">
        <f t="shared" si="25"/>
        <v>40324</v>
      </c>
      <c r="L31" s="64">
        <f t="shared" si="25"/>
        <v>45128</v>
      </c>
      <c r="M31" s="64">
        <f t="shared" si="25"/>
        <v>53344</v>
      </c>
      <c r="N31" s="64">
        <f t="shared" si="25"/>
        <v>55864</v>
      </c>
      <c r="O31" s="64">
        <f t="shared" si="25"/>
        <v>61792</v>
      </c>
      <c r="P31" s="64">
        <f t="shared" si="25"/>
        <v>70253</v>
      </c>
      <c r="Q31" s="64">
        <f t="shared" si="25"/>
        <v>85333</v>
      </c>
      <c r="R31" s="64">
        <f t="shared" si="25"/>
        <v>87218</v>
      </c>
      <c r="S31" s="64">
        <f t="shared" si="25"/>
        <v>108423</v>
      </c>
      <c r="T31" s="65">
        <f t="shared" si="25"/>
        <v>129628</v>
      </c>
      <c r="AD31" s="46">
        <v>25610.331654467987</v>
      </c>
      <c r="AE31" s="46">
        <v>28189.724060520002</v>
      </c>
      <c r="AF31" s="46">
        <v>31055.715622799988</v>
      </c>
      <c r="AG31" s="46">
        <v>33921.173879999995</v>
      </c>
      <c r="AH31" s="46">
        <v>33921.707185080006</v>
      </c>
      <c r="AI31" s="46">
        <v>40324.35163482001</v>
      </c>
      <c r="AJ31" s="46">
        <v>45128.34534780001</v>
      </c>
      <c r="AK31" s="46">
        <v>53343.54450612</v>
      </c>
      <c r="AL31" s="46">
        <v>55863.7514523</v>
      </c>
      <c r="AM31" s="46">
        <v>61791.94724274</v>
      </c>
      <c r="AN31" s="46">
        <v>70253.21638368</v>
      </c>
      <c r="AO31" s="46">
        <v>85332.64224672</v>
      </c>
      <c r="AP31" s="46">
        <v>87217.57047960002</v>
      </c>
      <c r="AQ31" s="46">
        <v>108423.0130995</v>
      </c>
      <c r="AR31" s="46">
        <v>129628.45571940002</v>
      </c>
      <c r="AS31" s="7"/>
      <c r="AT31" s="7"/>
      <c r="AU31" s="7"/>
      <c r="AV31" s="7"/>
      <c r="AW31" s="7"/>
      <c r="AX31" s="7"/>
      <c r="AY31" s="7"/>
      <c r="AZ31" s="7"/>
    </row>
    <row r="32" ht="15.0" customHeight="1">
      <c r="B32" s="73"/>
      <c r="C32" s="74"/>
      <c r="D32" s="69" t="str">
        <f>RIGHT($M$5,21)</f>
        <v>ΔТ=70⁰С (95/85/20) Вт</v>
      </c>
      <c r="E32" s="70"/>
      <c r="F32" s="71">
        <f t="shared" ref="F32:T32" si="26">ROUND(IF($D32="ΔТ=70⁰С (95/85/20) Вт",AD32,(IF($D32="ΔТ=60⁰С (90/70/20) Вт",AD32*0.818,AD32*0.646))),0)</f>
        <v>506</v>
      </c>
      <c r="G32" s="71">
        <f t="shared" si="26"/>
        <v>785</v>
      </c>
      <c r="H32" s="71">
        <f t="shared" si="26"/>
        <v>935</v>
      </c>
      <c r="I32" s="71">
        <f t="shared" si="26"/>
        <v>1027</v>
      </c>
      <c r="J32" s="71">
        <f t="shared" si="26"/>
        <v>1065</v>
      </c>
      <c r="K32" s="71">
        <f t="shared" si="26"/>
        <v>1386</v>
      </c>
      <c r="L32" s="71">
        <f t="shared" si="26"/>
        <v>1868</v>
      </c>
      <c r="M32" s="71">
        <f t="shared" si="26"/>
        <v>2320</v>
      </c>
      <c r="N32" s="71">
        <f t="shared" si="26"/>
        <v>2787</v>
      </c>
      <c r="O32" s="71">
        <f t="shared" si="26"/>
        <v>3239</v>
      </c>
      <c r="P32" s="71">
        <f t="shared" si="26"/>
        <v>3737</v>
      </c>
      <c r="Q32" s="71">
        <f t="shared" si="26"/>
        <v>4111</v>
      </c>
      <c r="R32" s="71">
        <f t="shared" si="26"/>
        <v>4173</v>
      </c>
      <c r="S32" s="71">
        <f t="shared" si="26"/>
        <v>4672</v>
      </c>
      <c r="T32" s="72">
        <f t="shared" si="26"/>
        <v>5605</v>
      </c>
      <c r="AD32" s="46">
        <v>505.53000000000003</v>
      </c>
      <c r="AE32" s="46">
        <v>784.74</v>
      </c>
      <c r="AF32" s="46">
        <v>934.8</v>
      </c>
      <c r="AG32" s="46">
        <v>1027.05</v>
      </c>
      <c r="AH32" s="46">
        <v>1065.18</v>
      </c>
      <c r="AI32" s="46">
        <v>1386.21</v>
      </c>
      <c r="AJ32" s="46">
        <v>1868.37</v>
      </c>
      <c r="AK32" s="46">
        <v>2319.7799999999997</v>
      </c>
      <c r="AL32" s="46">
        <v>2787.18</v>
      </c>
      <c r="AM32" s="46">
        <v>3238.5899999999997</v>
      </c>
      <c r="AN32" s="46">
        <v>3736.74</v>
      </c>
      <c r="AO32" s="46">
        <v>4110.66</v>
      </c>
      <c r="AP32" s="46">
        <v>4173.39</v>
      </c>
      <c r="AQ32" s="46">
        <v>4671.54</v>
      </c>
      <c r="AR32" s="46">
        <v>5605.11</v>
      </c>
      <c r="AS32" s="7"/>
      <c r="AT32" s="7"/>
      <c r="AU32" s="7"/>
      <c r="AV32" s="7"/>
      <c r="AW32" s="7"/>
      <c r="AX32" s="7"/>
      <c r="AY32" s="7"/>
      <c r="AZ32" s="7"/>
    </row>
    <row r="33" ht="15.75" customHeight="1">
      <c r="B33" s="7"/>
      <c r="C33" s="7"/>
      <c r="D33" s="7"/>
      <c r="E33" s="7"/>
      <c r="F33" s="7"/>
      <c r="G33" s="7"/>
      <c r="H33" s="7"/>
      <c r="I33" s="75" t="s">
        <v>60</v>
      </c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</row>
    <row r="34" ht="15.75" customHeight="1">
      <c r="B34" s="76" t="s">
        <v>57</v>
      </c>
      <c r="C34" s="5"/>
      <c r="D34" s="5"/>
      <c r="E34" s="63"/>
      <c r="F34" s="77">
        <v>270.0</v>
      </c>
      <c r="G34" s="78">
        <v>420.0</v>
      </c>
      <c r="H34" s="78">
        <v>500.0</v>
      </c>
      <c r="I34" s="78">
        <v>550.0</v>
      </c>
      <c r="J34" s="78">
        <v>570.0</v>
      </c>
      <c r="K34" s="78">
        <v>750.0</v>
      </c>
      <c r="L34" s="78">
        <v>1000.0</v>
      </c>
      <c r="M34" s="78">
        <v>1250.0</v>
      </c>
      <c r="N34" s="78">
        <v>1500.0</v>
      </c>
      <c r="O34" s="78">
        <v>1750.0</v>
      </c>
      <c r="P34" s="78">
        <v>2000.0</v>
      </c>
      <c r="Q34" s="78">
        <v>2200.0</v>
      </c>
      <c r="R34" s="78">
        <v>2250.0</v>
      </c>
      <c r="S34" s="78">
        <v>2500.0</v>
      </c>
      <c r="T34" s="79">
        <v>3000.0</v>
      </c>
    </row>
    <row r="35" ht="15.75" customHeight="1">
      <c r="B35" s="80" t="s">
        <v>61</v>
      </c>
      <c r="C35" s="11"/>
      <c r="D35" s="11"/>
      <c r="E35" s="44"/>
      <c r="F35" s="81">
        <v>200.0</v>
      </c>
      <c r="G35" s="81">
        <v>350.0</v>
      </c>
      <c r="H35" s="81">
        <v>430.0</v>
      </c>
      <c r="I35" s="81">
        <v>480.0</v>
      </c>
      <c r="J35" s="81">
        <v>500.0</v>
      </c>
      <c r="K35" s="81">
        <v>680.0</v>
      </c>
      <c r="L35" s="81">
        <v>930.0</v>
      </c>
      <c r="M35" s="81">
        <v>1180.0</v>
      </c>
      <c r="N35" s="81">
        <v>1430.0</v>
      </c>
      <c r="O35" s="81">
        <v>1680.0</v>
      </c>
      <c r="P35" s="81">
        <v>1930.0</v>
      </c>
      <c r="Q35" s="81">
        <v>2130.0</v>
      </c>
      <c r="R35" s="81">
        <v>2180.0</v>
      </c>
      <c r="S35" s="81">
        <v>2430.0</v>
      </c>
      <c r="T35" s="82">
        <v>2930.0</v>
      </c>
    </row>
    <row r="36" ht="15.75" customHeight="1">
      <c r="B36" s="80" t="s">
        <v>62</v>
      </c>
      <c r="C36" s="11"/>
      <c r="D36" s="11"/>
      <c r="E36" s="44"/>
      <c r="F36" s="83">
        <v>90.0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2"/>
    </row>
    <row r="37" ht="49.5" customHeight="1">
      <c r="B37" s="84" t="s">
        <v>7</v>
      </c>
      <c r="C37" s="85" t="s">
        <v>63</v>
      </c>
      <c r="D37" s="85" t="s">
        <v>64</v>
      </c>
      <c r="E37" s="86" t="s">
        <v>65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8"/>
    </row>
    <row r="38" ht="15.75" customHeight="1">
      <c r="B38" s="89">
        <v>2.0</v>
      </c>
      <c r="C38" s="90">
        <v>50.0</v>
      </c>
      <c r="D38" s="90">
        <v>15.0</v>
      </c>
      <c r="E38" s="91" t="s">
        <v>66</v>
      </c>
      <c r="F38" s="92">
        <v>2.5</v>
      </c>
      <c r="G38" s="92">
        <v>4.3</v>
      </c>
      <c r="H38" s="92">
        <v>5.3</v>
      </c>
      <c r="I38" s="92">
        <v>5.5</v>
      </c>
      <c r="J38" s="92">
        <v>5.8</v>
      </c>
      <c r="K38" s="92">
        <v>7.0</v>
      </c>
      <c r="L38" s="92">
        <v>8.9</v>
      </c>
      <c r="M38" s="92">
        <v>10.8</v>
      </c>
      <c r="N38" s="92">
        <v>12.7</v>
      </c>
      <c r="O38" s="92">
        <v>14.6</v>
      </c>
      <c r="P38" s="92">
        <v>16.4</v>
      </c>
      <c r="Q38" s="92">
        <v>17.5</v>
      </c>
      <c r="R38" s="92">
        <v>18.3</v>
      </c>
      <c r="S38" s="92">
        <v>20.2</v>
      </c>
      <c r="T38" s="93">
        <v>24.1</v>
      </c>
    </row>
    <row r="39" ht="15.75" customHeight="1">
      <c r="B39" s="73"/>
      <c r="C39" s="74"/>
      <c r="D39" s="74"/>
      <c r="E39" s="94" t="s">
        <v>67</v>
      </c>
      <c r="F39" s="95">
        <v>0.9</v>
      </c>
      <c r="G39" s="96">
        <v>1.3</v>
      </c>
      <c r="H39" s="96">
        <v>1.5</v>
      </c>
      <c r="I39" s="96">
        <v>1.6</v>
      </c>
      <c r="J39" s="96">
        <v>1.7</v>
      </c>
      <c r="K39" s="96">
        <v>2.2</v>
      </c>
      <c r="L39" s="96">
        <v>2.9</v>
      </c>
      <c r="M39" s="96">
        <v>3.6</v>
      </c>
      <c r="N39" s="96">
        <v>4.3</v>
      </c>
      <c r="O39" s="96">
        <v>4.9</v>
      </c>
      <c r="P39" s="96">
        <v>5.6</v>
      </c>
      <c r="Q39" s="96">
        <v>6.2</v>
      </c>
      <c r="R39" s="96">
        <v>6.3</v>
      </c>
      <c r="S39" s="96">
        <v>7.0</v>
      </c>
      <c r="T39" s="97">
        <v>8.4</v>
      </c>
    </row>
    <row r="40" ht="15.75" customHeight="1">
      <c r="B40" s="89">
        <v>3.0</v>
      </c>
      <c r="C40" s="90">
        <v>100.0</v>
      </c>
      <c r="D40" s="90" t="s">
        <v>68</v>
      </c>
      <c r="E40" s="91" t="s">
        <v>66</v>
      </c>
      <c r="F40" s="92">
        <v>3.7</v>
      </c>
      <c r="G40" s="92">
        <v>6.2</v>
      </c>
      <c r="H40" s="92">
        <v>7.6</v>
      </c>
      <c r="I40" s="92">
        <v>8.1</v>
      </c>
      <c r="J40" s="92">
        <v>8.4</v>
      </c>
      <c r="K40" s="92">
        <v>10.4</v>
      </c>
      <c r="L40" s="92">
        <v>13.3</v>
      </c>
      <c r="M40" s="92">
        <v>16.1</v>
      </c>
      <c r="N40" s="92">
        <v>18.9</v>
      </c>
      <c r="O40" s="92">
        <v>21.7</v>
      </c>
      <c r="P40" s="92">
        <v>24.5</v>
      </c>
      <c r="Q40" s="92">
        <v>25.6</v>
      </c>
      <c r="R40" s="92">
        <v>27.4</v>
      </c>
      <c r="S40" s="92">
        <v>30.2</v>
      </c>
      <c r="T40" s="93">
        <v>35.8</v>
      </c>
    </row>
    <row r="41" ht="15.75" customHeight="1">
      <c r="B41" s="73"/>
      <c r="C41" s="74"/>
      <c r="D41" s="74"/>
      <c r="E41" s="94" t="s">
        <v>67</v>
      </c>
      <c r="F41" s="96">
        <v>1.3</v>
      </c>
      <c r="G41" s="96">
        <v>2.0</v>
      </c>
      <c r="H41" s="96">
        <v>2.3</v>
      </c>
      <c r="I41" s="96">
        <v>2.5</v>
      </c>
      <c r="J41" s="96">
        <v>2.6</v>
      </c>
      <c r="K41" s="96">
        <v>3.3</v>
      </c>
      <c r="L41" s="96">
        <v>4.3</v>
      </c>
      <c r="M41" s="96">
        <v>5.4</v>
      </c>
      <c r="N41" s="96">
        <v>6.4</v>
      </c>
      <c r="O41" s="96">
        <v>7.4</v>
      </c>
      <c r="P41" s="96">
        <v>8.5</v>
      </c>
      <c r="Q41" s="96">
        <v>9.3</v>
      </c>
      <c r="R41" s="96">
        <v>9.5</v>
      </c>
      <c r="S41" s="96">
        <v>10.5</v>
      </c>
      <c r="T41" s="97">
        <v>12.6</v>
      </c>
    </row>
    <row r="42" ht="15.75" customHeight="1">
      <c r="B42" s="98">
        <v>4.0</v>
      </c>
      <c r="C42" s="99">
        <v>150.0</v>
      </c>
      <c r="D42" s="99">
        <v>65.0</v>
      </c>
      <c r="E42" s="100" t="s">
        <v>66</v>
      </c>
      <c r="F42" s="101">
        <v>4.9</v>
      </c>
      <c r="G42" s="101">
        <v>8.3</v>
      </c>
      <c r="H42" s="101">
        <v>10.1</v>
      </c>
      <c r="I42" s="101">
        <v>10.8</v>
      </c>
      <c r="J42" s="101">
        <v>11.2</v>
      </c>
      <c r="K42" s="101">
        <v>13.8</v>
      </c>
      <c r="L42" s="101">
        <v>17.6</v>
      </c>
      <c r="M42" s="101">
        <v>21.3</v>
      </c>
      <c r="N42" s="101">
        <v>25.2</v>
      </c>
      <c r="O42" s="101">
        <v>28.9</v>
      </c>
      <c r="P42" s="101">
        <v>32.7</v>
      </c>
      <c r="Q42" s="101">
        <v>35.5</v>
      </c>
      <c r="R42" s="101">
        <v>36.4</v>
      </c>
      <c r="S42" s="101">
        <v>40.2</v>
      </c>
      <c r="T42" s="102">
        <v>47.8</v>
      </c>
    </row>
    <row r="43" ht="15.75" customHeight="1">
      <c r="B43" s="67"/>
      <c r="C43" s="68"/>
      <c r="D43" s="68"/>
      <c r="E43" s="103" t="s">
        <v>67</v>
      </c>
      <c r="F43" s="81">
        <v>1.8</v>
      </c>
      <c r="G43" s="81">
        <v>2.6</v>
      </c>
      <c r="H43" s="81">
        <v>3.1</v>
      </c>
      <c r="I43" s="81">
        <v>3.3</v>
      </c>
      <c r="J43" s="81">
        <v>3.4</v>
      </c>
      <c r="K43" s="81">
        <v>4.4</v>
      </c>
      <c r="L43" s="81">
        <v>5.8</v>
      </c>
      <c r="M43" s="81">
        <v>7.2</v>
      </c>
      <c r="N43" s="81">
        <v>8.6</v>
      </c>
      <c r="O43" s="81">
        <v>9.9</v>
      </c>
      <c r="P43" s="81">
        <v>11.3</v>
      </c>
      <c r="Q43" s="81">
        <v>12.4</v>
      </c>
      <c r="R43" s="81">
        <v>12.7</v>
      </c>
      <c r="S43" s="81">
        <v>14.1</v>
      </c>
      <c r="T43" s="82">
        <v>16.8</v>
      </c>
    </row>
    <row r="44" ht="15.75" customHeight="1">
      <c r="B44" s="89">
        <v>5.0</v>
      </c>
      <c r="C44" s="90">
        <v>200.0</v>
      </c>
      <c r="D44" s="90" t="s">
        <v>69</v>
      </c>
      <c r="E44" s="91" t="s">
        <v>66</v>
      </c>
      <c r="F44" s="92">
        <v>6.1</v>
      </c>
      <c r="G44" s="92">
        <v>10.3</v>
      </c>
      <c r="H44" s="92">
        <v>12.5</v>
      </c>
      <c r="I44" s="92">
        <v>13.4</v>
      </c>
      <c r="J44" s="92">
        <v>14.1</v>
      </c>
      <c r="K44" s="92">
        <v>17.2</v>
      </c>
      <c r="L44" s="92">
        <v>21.9</v>
      </c>
      <c r="M44" s="92">
        <v>26.7</v>
      </c>
      <c r="N44" s="92">
        <v>31.4</v>
      </c>
      <c r="O44" s="92">
        <v>36.1</v>
      </c>
      <c r="P44" s="92">
        <v>40.8</v>
      </c>
      <c r="Q44" s="92">
        <v>43.2</v>
      </c>
      <c r="R44" s="92">
        <v>45.5</v>
      </c>
      <c r="S44" s="92">
        <v>50.2</v>
      </c>
      <c r="T44" s="93">
        <v>59.7</v>
      </c>
    </row>
    <row r="45" ht="15.75" customHeight="1">
      <c r="B45" s="67"/>
      <c r="C45" s="68"/>
      <c r="D45" s="68"/>
      <c r="E45" s="103" t="s">
        <v>67</v>
      </c>
      <c r="F45" s="104">
        <v>2.3</v>
      </c>
      <c r="G45" s="104">
        <v>3.3</v>
      </c>
      <c r="H45" s="104">
        <v>3.8</v>
      </c>
      <c r="I45" s="104">
        <v>4.2</v>
      </c>
      <c r="J45" s="104">
        <v>4.3</v>
      </c>
      <c r="K45" s="104">
        <v>5.6</v>
      </c>
      <c r="L45" s="104">
        <v>7.3</v>
      </c>
      <c r="M45" s="104">
        <v>9.0</v>
      </c>
      <c r="N45" s="104">
        <v>10.7</v>
      </c>
      <c r="O45" s="104">
        <v>12.4</v>
      </c>
      <c r="P45" s="104">
        <v>14.1</v>
      </c>
      <c r="Q45" s="104">
        <v>15.5</v>
      </c>
      <c r="R45" s="104">
        <v>15.9</v>
      </c>
      <c r="S45" s="104">
        <v>17.6</v>
      </c>
      <c r="T45" s="105">
        <v>21.0</v>
      </c>
    </row>
    <row r="46" ht="15.75" customHeight="1">
      <c r="B46" s="89">
        <v>6.0</v>
      </c>
      <c r="C46" s="90">
        <v>250.0</v>
      </c>
      <c r="D46" s="90">
        <v>115.0</v>
      </c>
      <c r="E46" s="91" t="s">
        <v>66</v>
      </c>
      <c r="F46" s="92">
        <v>7.4</v>
      </c>
      <c r="G46" s="92">
        <v>12.4</v>
      </c>
      <c r="H46" s="92">
        <v>15.0</v>
      </c>
      <c r="I46" s="92">
        <v>16.1</v>
      </c>
      <c r="J46" s="92">
        <v>16.8</v>
      </c>
      <c r="K46" s="92">
        <v>20.7</v>
      </c>
      <c r="L46" s="92">
        <v>26.3</v>
      </c>
      <c r="M46" s="92">
        <v>31.9</v>
      </c>
      <c r="N46" s="92">
        <v>37.6</v>
      </c>
      <c r="O46" s="92">
        <v>43.3</v>
      </c>
      <c r="P46" s="92">
        <v>48.9</v>
      </c>
      <c r="Q46" s="92">
        <v>52.3</v>
      </c>
      <c r="R46" s="92">
        <v>54.5</v>
      </c>
      <c r="S46" s="92">
        <v>60.2</v>
      </c>
      <c r="T46" s="93">
        <v>71.6</v>
      </c>
    </row>
    <row r="47" ht="15.75" customHeight="1">
      <c r="B47" s="73"/>
      <c r="C47" s="74"/>
      <c r="D47" s="74"/>
      <c r="E47" s="94" t="s">
        <v>67</v>
      </c>
      <c r="F47" s="96">
        <v>2.7</v>
      </c>
      <c r="G47" s="96">
        <v>3.9</v>
      </c>
      <c r="H47" s="96">
        <v>4.6</v>
      </c>
      <c r="I47" s="96">
        <v>5.0</v>
      </c>
      <c r="J47" s="96">
        <v>5.2</v>
      </c>
      <c r="K47" s="96">
        <v>6.7</v>
      </c>
      <c r="L47" s="96">
        <v>8.7</v>
      </c>
      <c r="M47" s="96">
        <v>10.8</v>
      </c>
      <c r="N47" s="96">
        <v>12.9</v>
      </c>
      <c r="O47" s="96">
        <v>14.9</v>
      </c>
      <c r="P47" s="96">
        <v>17.0</v>
      </c>
      <c r="Q47" s="96">
        <v>18.6</v>
      </c>
      <c r="R47" s="96">
        <v>19.0</v>
      </c>
      <c r="S47" s="96">
        <v>21.1</v>
      </c>
      <c r="T47" s="97">
        <v>25.2</v>
      </c>
    </row>
    <row r="48" ht="15.75" customHeight="1">
      <c r="B48" s="89">
        <v>7.0</v>
      </c>
      <c r="C48" s="90">
        <v>300.0</v>
      </c>
      <c r="D48" s="90" t="s">
        <v>70</v>
      </c>
      <c r="E48" s="91" t="s">
        <v>66</v>
      </c>
      <c r="F48" s="92">
        <v>8.6</v>
      </c>
      <c r="G48" s="92">
        <v>14.5</v>
      </c>
      <c r="H48" s="92">
        <v>17.5</v>
      </c>
      <c r="I48" s="92">
        <v>18.7</v>
      </c>
      <c r="J48" s="92">
        <v>19.7</v>
      </c>
      <c r="K48" s="92">
        <v>24.1</v>
      </c>
      <c r="L48" s="92">
        <v>30.6</v>
      </c>
      <c r="M48" s="92">
        <v>37.2</v>
      </c>
      <c r="N48" s="92">
        <v>43.9</v>
      </c>
      <c r="O48" s="92">
        <v>50.4</v>
      </c>
      <c r="P48" s="92">
        <v>57.0</v>
      </c>
      <c r="Q48" s="92">
        <v>61.2</v>
      </c>
      <c r="R48" s="92">
        <v>63.6</v>
      </c>
      <c r="S48" s="92">
        <v>70.2</v>
      </c>
      <c r="T48" s="93">
        <v>83.5</v>
      </c>
    </row>
    <row r="49" ht="15.75" customHeight="1">
      <c r="B49" s="73"/>
      <c r="C49" s="74"/>
      <c r="D49" s="74"/>
      <c r="E49" s="94" t="s">
        <v>67</v>
      </c>
      <c r="F49" s="96">
        <v>3.2</v>
      </c>
      <c r="G49" s="96">
        <v>4.6</v>
      </c>
      <c r="H49" s="96">
        <v>5.4</v>
      </c>
      <c r="I49" s="96">
        <v>5.9</v>
      </c>
      <c r="J49" s="96">
        <v>6.1</v>
      </c>
      <c r="K49" s="96">
        <v>7.8</v>
      </c>
      <c r="L49" s="96">
        <v>10.2</v>
      </c>
      <c r="M49" s="96">
        <v>12.6</v>
      </c>
      <c r="N49" s="96">
        <v>15.0</v>
      </c>
      <c r="O49" s="96">
        <v>17.4</v>
      </c>
      <c r="P49" s="96">
        <v>19.8</v>
      </c>
      <c r="Q49" s="96">
        <v>21.7</v>
      </c>
      <c r="R49" s="96">
        <v>22.2</v>
      </c>
      <c r="S49" s="96">
        <v>24.6</v>
      </c>
      <c r="T49" s="97">
        <v>29.4</v>
      </c>
    </row>
    <row r="50" ht="15.75" customHeight="1">
      <c r="B50" s="98">
        <v>8.0</v>
      </c>
      <c r="C50" s="99">
        <v>350.0</v>
      </c>
      <c r="D50" s="99">
        <v>165.0</v>
      </c>
      <c r="E50" s="100" t="s">
        <v>66</v>
      </c>
      <c r="F50" s="101">
        <v>9.8</v>
      </c>
      <c r="G50" s="101">
        <v>16.6</v>
      </c>
      <c r="H50" s="101">
        <v>19.9</v>
      </c>
      <c r="I50" s="101">
        <v>21.4</v>
      </c>
      <c r="J50" s="101">
        <v>22.5</v>
      </c>
      <c r="K50" s="101">
        <v>27.5</v>
      </c>
      <c r="L50" s="101">
        <v>35.0</v>
      </c>
      <c r="M50" s="101">
        <v>42.5</v>
      </c>
      <c r="N50" s="101">
        <v>50.1</v>
      </c>
      <c r="O50" s="101">
        <v>57.6</v>
      </c>
      <c r="P50" s="101">
        <v>65.2</v>
      </c>
      <c r="Q50" s="101">
        <v>69.6</v>
      </c>
      <c r="R50" s="101">
        <v>72.7</v>
      </c>
      <c r="S50" s="101">
        <v>80.3</v>
      </c>
      <c r="T50" s="102">
        <v>95.5</v>
      </c>
    </row>
    <row r="51" ht="15.75" customHeight="1">
      <c r="B51" s="67"/>
      <c r="C51" s="68"/>
      <c r="D51" s="68"/>
      <c r="E51" s="103" t="s">
        <v>67</v>
      </c>
      <c r="F51" s="81">
        <v>3.6</v>
      </c>
      <c r="G51" s="81">
        <v>5.3</v>
      </c>
      <c r="H51" s="81">
        <v>6.2</v>
      </c>
      <c r="I51" s="81">
        <v>6.7</v>
      </c>
      <c r="J51" s="81">
        <v>6.9</v>
      </c>
      <c r="K51" s="81">
        <v>8.9</v>
      </c>
      <c r="L51" s="81">
        <v>11.7</v>
      </c>
      <c r="M51" s="81">
        <v>14.4</v>
      </c>
      <c r="N51" s="81">
        <v>17.2</v>
      </c>
      <c r="O51" s="81">
        <v>19.9</v>
      </c>
      <c r="P51" s="81">
        <v>22.7</v>
      </c>
      <c r="Q51" s="81">
        <v>24.9</v>
      </c>
      <c r="R51" s="81">
        <v>25.4</v>
      </c>
      <c r="S51" s="81">
        <v>28.2</v>
      </c>
      <c r="T51" s="82">
        <v>33.7</v>
      </c>
    </row>
    <row r="52" ht="15.75" customHeight="1">
      <c r="B52" s="89">
        <v>9.0</v>
      </c>
      <c r="C52" s="90">
        <v>400.0</v>
      </c>
      <c r="D52" s="90" t="s">
        <v>71</v>
      </c>
      <c r="E52" s="91" t="s">
        <v>66</v>
      </c>
      <c r="F52" s="92">
        <v>11.1</v>
      </c>
      <c r="G52" s="92">
        <v>18.7</v>
      </c>
      <c r="H52" s="92">
        <v>22.4</v>
      </c>
      <c r="I52" s="92">
        <v>24.0</v>
      </c>
      <c r="J52" s="92">
        <v>25.3</v>
      </c>
      <c r="K52" s="92">
        <v>30.9</v>
      </c>
      <c r="L52" s="92">
        <v>39.3</v>
      </c>
      <c r="M52" s="92">
        <v>47.8</v>
      </c>
      <c r="N52" s="92">
        <v>56.3</v>
      </c>
      <c r="O52" s="92">
        <v>64.8</v>
      </c>
      <c r="P52" s="92">
        <v>73.3</v>
      </c>
      <c r="Q52" s="92">
        <v>77.7</v>
      </c>
      <c r="R52" s="92">
        <v>81.7</v>
      </c>
      <c r="S52" s="92">
        <v>90.3</v>
      </c>
      <c r="T52" s="93">
        <v>107.4</v>
      </c>
    </row>
    <row r="53" ht="15.75" customHeight="1">
      <c r="B53" s="73"/>
      <c r="C53" s="74"/>
      <c r="D53" s="74"/>
      <c r="E53" s="94" t="s">
        <v>67</v>
      </c>
      <c r="F53" s="81">
        <v>4.1</v>
      </c>
      <c r="G53" s="81">
        <v>5.9</v>
      </c>
      <c r="H53" s="81">
        <v>6.9</v>
      </c>
      <c r="I53" s="81">
        <v>7.5</v>
      </c>
      <c r="J53" s="81">
        <v>7.8</v>
      </c>
      <c r="K53" s="81">
        <v>10.0</v>
      </c>
      <c r="L53" s="81">
        <v>13.1</v>
      </c>
      <c r="M53" s="81">
        <v>16.2</v>
      </c>
      <c r="N53" s="81">
        <v>19.3</v>
      </c>
      <c r="O53" s="81">
        <v>22.4</v>
      </c>
      <c r="P53" s="81">
        <v>25.5</v>
      </c>
      <c r="Q53" s="81">
        <v>28.0</v>
      </c>
      <c r="R53" s="81">
        <v>28.6</v>
      </c>
      <c r="S53" s="81">
        <v>31.7</v>
      </c>
      <c r="T53" s="82">
        <v>37.9</v>
      </c>
    </row>
    <row r="54" ht="15.75" customHeight="1">
      <c r="B54" s="89">
        <v>10.0</v>
      </c>
      <c r="C54" s="106">
        <v>450.0</v>
      </c>
      <c r="D54" s="90">
        <v>215.0</v>
      </c>
      <c r="E54" s="91" t="s">
        <v>66</v>
      </c>
      <c r="F54" s="92">
        <v>12.3</v>
      </c>
      <c r="G54" s="92">
        <v>20.7</v>
      </c>
      <c r="H54" s="92">
        <v>24.9</v>
      </c>
      <c r="I54" s="92">
        <v>26.7</v>
      </c>
      <c r="J54" s="92">
        <v>28.1</v>
      </c>
      <c r="K54" s="92">
        <v>34.3</v>
      </c>
      <c r="L54" s="92">
        <v>43.7</v>
      </c>
      <c r="M54" s="92">
        <v>53.1</v>
      </c>
      <c r="N54" s="92">
        <v>62.6</v>
      </c>
      <c r="O54" s="92">
        <v>72.0</v>
      </c>
      <c r="P54" s="92">
        <v>81.4</v>
      </c>
      <c r="Q54" s="92">
        <v>85.5</v>
      </c>
      <c r="R54" s="92">
        <v>90.8</v>
      </c>
      <c r="S54" s="92">
        <v>100.3</v>
      </c>
      <c r="T54" s="93">
        <v>119.3</v>
      </c>
    </row>
    <row r="55" ht="15.75" customHeight="1">
      <c r="B55" s="73"/>
      <c r="C55" s="107"/>
      <c r="D55" s="74"/>
      <c r="E55" s="94" t="s">
        <v>67</v>
      </c>
      <c r="F55" s="96">
        <v>4.5</v>
      </c>
      <c r="G55" s="96">
        <v>6.6</v>
      </c>
      <c r="H55" s="96">
        <v>7.7</v>
      </c>
      <c r="I55" s="96">
        <v>8.4</v>
      </c>
      <c r="J55" s="96">
        <v>8.7</v>
      </c>
      <c r="K55" s="96">
        <v>11.1</v>
      </c>
      <c r="L55" s="96">
        <v>14.6</v>
      </c>
      <c r="M55" s="96">
        <v>18.0</v>
      </c>
      <c r="N55" s="96">
        <v>21.5</v>
      </c>
      <c r="O55" s="96">
        <v>24.9</v>
      </c>
      <c r="P55" s="96">
        <v>28.3</v>
      </c>
      <c r="Q55" s="96">
        <v>31.1</v>
      </c>
      <c r="R55" s="96">
        <v>31.8</v>
      </c>
      <c r="S55" s="96">
        <v>35.2</v>
      </c>
      <c r="T55" s="97">
        <v>42.1</v>
      </c>
    </row>
    <row r="56" ht="15.75" customHeight="1">
      <c r="B56" s="98">
        <v>11.0</v>
      </c>
      <c r="C56" s="108">
        <v>500.0</v>
      </c>
      <c r="D56" s="99" t="s">
        <v>72</v>
      </c>
      <c r="E56" s="100" t="s">
        <v>66</v>
      </c>
      <c r="F56" s="101">
        <v>13.5</v>
      </c>
      <c r="G56" s="101">
        <v>22.8</v>
      </c>
      <c r="H56" s="101">
        <v>27.4</v>
      </c>
      <c r="I56" s="101">
        <v>29.3</v>
      </c>
      <c r="J56" s="101">
        <v>30.9</v>
      </c>
      <c r="K56" s="101" t="s">
        <v>73</v>
      </c>
      <c r="L56" s="101">
        <v>48.0</v>
      </c>
      <c r="M56" s="101">
        <v>58.4</v>
      </c>
      <c r="N56" s="101">
        <v>68.8</v>
      </c>
      <c r="O56" s="101">
        <v>79.2</v>
      </c>
      <c r="P56" s="101">
        <v>89.5</v>
      </c>
      <c r="Q56" s="101">
        <v>92.3</v>
      </c>
      <c r="R56" s="101">
        <v>99.8</v>
      </c>
      <c r="S56" s="101">
        <v>110.3</v>
      </c>
      <c r="T56" s="102">
        <v>131.2</v>
      </c>
    </row>
    <row r="57" ht="15.75" customHeight="1">
      <c r="B57" s="73"/>
      <c r="C57" s="107"/>
      <c r="D57" s="74"/>
      <c r="E57" s="94" t="s">
        <v>67</v>
      </c>
      <c r="F57" s="81">
        <v>5.0</v>
      </c>
      <c r="G57" s="81">
        <v>7.3</v>
      </c>
      <c r="H57" s="81">
        <v>8.5</v>
      </c>
      <c r="I57" s="81">
        <v>9.2</v>
      </c>
      <c r="J57" s="81">
        <v>9.5</v>
      </c>
      <c r="K57" s="81">
        <v>12.3</v>
      </c>
      <c r="L57" s="81">
        <v>16.0</v>
      </c>
      <c r="M57" s="81">
        <v>19.8</v>
      </c>
      <c r="N57" s="81">
        <v>23.6</v>
      </c>
      <c r="O57" s="81">
        <v>27.4</v>
      </c>
      <c r="P57" s="81">
        <v>31.2</v>
      </c>
      <c r="Q57" s="81">
        <v>34.2</v>
      </c>
      <c r="R57" s="81">
        <v>34.9</v>
      </c>
      <c r="S57" s="81">
        <v>38.7</v>
      </c>
      <c r="T57" s="82">
        <v>46.3</v>
      </c>
    </row>
    <row r="58" ht="15.75" customHeight="1">
      <c r="B58" s="98">
        <v>12.0</v>
      </c>
      <c r="C58" s="106">
        <v>550.0</v>
      </c>
      <c r="D58" s="90">
        <v>265.0</v>
      </c>
      <c r="E58" s="91" t="s">
        <v>66</v>
      </c>
      <c r="F58" s="92">
        <v>14.8</v>
      </c>
      <c r="G58" s="92">
        <v>24.9</v>
      </c>
      <c r="H58" s="92">
        <v>29.8</v>
      </c>
      <c r="I58" s="92">
        <v>32.0</v>
      </c>
      <c r="J58" s="92">
        <v>33.7</v>
      </c>
      <c r="K58" s="92">
        <v>41.1</v>
      </c>
      <c r="L58" s="92">
        <v>52.4</v>
      </c>
      <c r="M58" s="92">
        <v>63.7</v>
      </c>
      <c r="N58" s="92">
        <v>75.0</v>
      </c>
      <c r="O58" s="92">
        <v>86.4</v>
      </c>
      <c r="P58" s="92">
        <v>97.6</v>
      </c>
      <c r="Q58" s="92">
        <v>100.2</v>
      </c>
      <c r="R58" s="92">
        <v>108.9</v>
      </c>
      <c r="S58" s="92">
        <v>120.3</v>
      </c>
      <c r="T58" s="93">
        <v>143.1</v>
      </c>
    </row>
    <row r="59" ht="15.75" customHeight="1">
      <c r="B59" s="67"/>
      <c r="C59" s="107"/>
      <c r="D59" s="74"/>
      <c r="E59" s="94" t="s">
        <v>67</v>
      </c>
      <c r="F59" s="81">
        <v>5.5</v>
      </c>
      <c r="G59" s="81">
        <v>7.9</v>
      </c>
      <c r="H59" s="81">
        <v>9.3</v>
      </c>
      <c r="I59" s="81">
        <v>10.1</v>
      </c>
      <c r="J59" s="81">
        <v>10.4</v>
      </c>
      <c r="K59" s="81">
        <v>13.4</v>
      </c>
      <c r="L59" s="81">
        <v>17.5</v>
      </c>
      <c r="M59" s="81">
        <v>21.6</v>
      </c>
      <c r="N59" s="81">
        <v>25.8</v>
      </c>
      <c r="O59" s="81">
        <v>29.9</v>
      </c>
      <c r="P59" s="81">
        <v>34.0</v>
      </c>
      <c r="Q59" s="81">
        <v>37.3</v>
      </c>
      <c r="R59" s="81">
        <v>38.1</v>
      </c>
      <c r="S59" s="81">
        <v>42.3</v>
      </c>
      <c r="T59" s="82">
        <v>50.5</v>
      </c>
    </row>
    <row r="60" ht="15.75" customHeight="1">
      <c r="B60" s="89">
        <v>13.0</v>
      </c>
      <c r="C60" s="106">
        <v>600.0</v>
      </c>
      <c r="D60" s="90" t="s">
        <v>74</v>
      </c>
      <c r="E60" s="91" t="s">
        <v>66</v>
      </c>
      <c r="F60" s="92">
        <v>16.1</v>
      </c>
      <c r="G60" s="92">
        <v>26.9</v>
      </c>
      <c r="H60" s="92">
        <v>32.3</v>
      </c>
      <c r="I60" s="92">
        <v>34.6</v>
      </c>
      <c r="J60" s="92">
        <v>36.5</v>
      </c>
      <c r="K60" s="92">
        <v>44.5</v>
      </c>
      <c r="L60" s="92">
        <v>56.7</v>
      </c>
      <c r="M60" s="92">
        <v>69.0</v>
      </c>
      <c r="N60" s="92">
        <v>81.3</v>
      </c>
      <c r="O60" s="92">
        <v>93.5</v>
      </c>
      <c r="P60" s="92">
        <v>105.7</v>
      </c>
      <c r="Q60" s="92">
        <v>112.4</v>
      </c>
      <c r="R60" s="92">
        <v>118.0</v>
      </c>
      <c r="S60" s="92">
        <v>130.3</v>
      </c>
      <c r="T60" s="93">
        <v>150.6</v>
      </c>
    </row>
    <row r="61" ht="15.75" customHeight="1">
      <c r="B61" s="73"/>
      <c r="C61" s="107"/>
      <c r="D61" s="74"/>
      <c r="E61" s="94" t="s">
        <v>67</v>
      </c>
      <c r="F61" s="81">
        <v>5.9</v>
      </c>
      <c r="G61" s="81">
        <v>8.6</v>
      </c>
      <c r="H61" s="81">
        <v>10.0</v>
      </c>
      <c r="I61" s="81">
        <v>10.9</v>
      </c>
      <c r="J61" s="81">
        <v>11.3</v>
      </c>
      <c r="K61" s="81">
        <v>14.5</v>
      </c>
      <c r="L61" s="81">
        <v>19.0</v>
      </c>
      <c r="M61" s="81">
        <v>23.4</v>
      </c>
      <c r="N61" s="81">
        <v>27.9</v>
      </c>
      <c r="O61" s="81">
        <v>32.4</v>
      </c>
      <c r="P61" s="81">
        <v>36.8</v>
      </c>
      <c r="Q61" s="81">
        <v>40.4</v>
      </c>
      <c r="R61" s="81">
        <v>41.3</v>
      </c>
      <c r="S61" s="81">
        <v>45.8</v>
      </c>
      <c r="T61" s="82">
        <v>54.7</v>
      </c>
    </row>
    <row r="62" ht="15.75" customHeight="1">
      <c r="B62" s="89">
        <v>14.0</v>
      </c>
      <c r="C62" s="106">
        <v>650.0</v>
      </c>
      <c r="D62" s="90">
        <v>315.0</v>
      </c>
      <c r="E62" s="91" t="s">
        <v>66</v>
      </c>
      <c r="F62" s="92">
        <v>17.3</v>
      </c>
      <c r="G62" s="92">
        <v>29.0</v>
      </c>
      <c r="H62" s="92">
        <v>34.8</v>
      </c>
      <c r="I62" s="92">
        <v>37.3</v>
      </c>
      <c r="J62" s="92">
        <v>39.4</v>
      </c>
      <c r="K62" s="92">
        <v>47.9</v>
      </c>
      <c r="L62" s="92">
        <v>61.0</v>
      </c>
      <c r="M62" s="92">
        <v>74.2</v>
      </c>
      <c r="N62" s="92">
        <v>87.5</v>
      </c>
      <c r="O62" s="92">
        <v>100.7</v>
      </c>
      <c r="P62" s="92">
        <v>113.9</v>
      </c>
      <c r="Q62" s="92">
        <v>119.6</v>
      </c>
      <c r="R62" s="92">
        <v>127.0</v>
      </c>
      <c r="S62" s="92">
        <v>140.3</v>
      </c>
      <c r="T62" s="93">
        <v>165.8</v>
      </c>
    </row>
    <row r="63" ht="15.75" customHeight="1">
      <c r="B63" s="73"/>
      <c r="C63" s="107"/>
      <c r="D63" s="74"/>
      <c r="E63" s="94" t="s">
        <v>67</v>
      </c>
      <c r="F63" s="96">
        <v>6.4</v>
      </c>
      <c r="G63" s="96">
        <v>9.3</v>
      </c>
      <c r="H63" s="96">
        <v>10.8</v>
      </c>
      <c r="I63" s="96">
        <v>11.8</v>
      </c>
      <c r="J63" s="96">
        <v>12.1</v>
      </c>
      <c r="K63" s="96">
        <v>15.6</v>
      </c>
      <c r="L63" s="96">
        <v>20.4</v>
      </c>
      <c r="M63" s="96">
        <v>25.2</v>
      </c>
      <c r="N63" s="96">
        <v>30.1</v>
      </c>
      <c r="O63" s="96">
        <v>34.9</v>
      </c>
      <c r="P63" s="96">
        <v>39.7</v>
      </c>
      <c r="Q63" s="96">
        <v>43.5</v>
      </c>
      <c r="R63" s="96">
        <v>44.5</v>
      </c>
      <c r="S63" s="96">
        <v>49.3</v>
      </c>
      <c r="T63" s="97">
        <v>58.9</v>
      </c>
    </row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4">
    <mergeCell ref="B1:E1"/>
    <mergeCell ref="M2:N2"/>
    <mergeCell ref="O2:T2"/>
    <mergeCell ref="K3:L3"/>
    <mergeCell ref="M3:Q3"/>
    <mergeCell ref="B5:E5"/>
    <mergeCell ref="M5:Q5"/>
    <mergeCell ref="D6:E6"/>
    <mergeCell ref="B7:B8"/>
    <mergeCell ref="C7:C8"/>
    <mergeCell ref="D7:E7"/>
    <mergeCell ref="D8:E8"/>
    <mergeCell ref="B9:B10"/>
    <mergeCell ref="C9:C10"/>
    <mergeCell ref="D9:E9"/>
    <mergeCell ref="D10:E10"/>
    <mergeCell ref="D11:E11"/>
    <mergeCell ref="D12:E12"/>
    <mergeCell ref="D13:E13"/>
    <mergeCell ref="D14:E14"/>
    <mergeCell ref="D15:E15"/>
    <mergeCell ref="B17:B18"/>
    <mergeCell ref="B19:B20"/>
    <mergeCell ref="B21:B22"/>
    <mergeCell ref="B23:B24"/>
    <mergeCell ref="B25:B26"/>
    <mergeCell ref="B27:B28"/>
    <mergeCell ref="B29:B30"/>
    <mergeCell ref="B31:B32"/>
    <mergeCell ref="B11:B12"/>
    <mergeCell ref="C11:C12"/>
    <mergeCell ref="B13:B14"/>
    <mergeCell ref="C13:C14"/>
    <mergeCell ref="B15:B16"/>
    <mergeCell ref="C15:C16"/>
    <mergeCell ref="C17:C18"/>
    <mergeCell ref="D16:E16"/>
    <mergeCell ref="D17:E17"/>
    <mergeCell ref="D18:E18"/>
    <mergeCell ref="D19:E19"/>
    <mergeCell ref="D20:E20"/>
    <mergeCell ref="D21:E21"/>
    <mergeCell ref="D22:E22"/>
    <mergeCell ref="D32:E32"/>
    <mergeCell ref="F36:T36"/>
    <mergeCell ref="E37:T37"/>
    <mergeCell ref="C19:C20"/>
    <mergeCell ref="C21:C22"/>
    <mergeCell ref="C23:C24"/>
    <mergeCell ref="C25:C26"/>
    <mergeCell ref="C27:C28"/>
    <mergeCell ref="C29:C30"/>
    <mergeCell ref="C31:C32"/>
    <mergeCell ref="C60:C61"/>
    <mergeCell ref="D60:D61"/>
    <mergeCell ref="B62:B63"/>
    <mergeCell ref="C62:C63"/>
    <mergeCell ref="D62:D63"/>
    <mergeCell ref="B56:B57"/>
    <mergeCell ref="C56:C57"/>
    <mergeCell ref="D56:D57"/>
    <mergeCell ref="B58:B59"/>
    <mergeCell ref="C58:C59"/>
    <mergeCell ref="D58:D59"/>
    <mergeCell ref="B60:B61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B34:E34"/>
    <mergeCell ref="B35:E35"/>
    <mergeCell ref="B36:E36"/>
    <mergeCell ref="C38:C39"/>
    <mergeCell ref="D38:D39"/>
    <mergeCell ref="B38:B39"/>
    <mergeCell ref="B40:B41"/>
    <mergeCell ref="C40:C41"/>
    <mergeCell ref="D40:D41"/>
    <mergeCell ref="B42:B43"/>
    <mergeCell ref="C42:C43"/>
    <mergeCell ref="D42:D43"/>
    <mergeCell ref="C48:C49"/>
    <mergeCell ref="D48:D49"/>
    <mergeCell ref="B44:B45"/>
    <mergeCell ref="C44:C45"/>
    <mergeCell ref="D44:D45"/>
    <mergeCell ref="B46:B47"/>
    <mergeCell ref="C46:C47"/>
    <mergeCell ref="D46:D47"/>
    <mergeCell ref="B48:B49"/>
    <mergeCell ref="C54:C55"/>
    <mergeCell ref="D54:D55"/>
    <mergeCell ref="B50:B51"/>
    <mergeCell ref="C50:C51"/>
    <mergeCell ref="D50:D51"/>
    <mergeCell ref="B52:B53"/>
    <mergeCell ref="C52:C53"/>
    <mergeCell ref="D52:D53"/>
    <mergeCell ref="B54:B55"/>
  </mergeCells>
  <dataValidations>
    <dataValidation type="list" allowBlank="1" showErrorMessage="1" sqref="M5">
      <formula1>$AD$4:$AD$6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0"/>
  <cols>
    <col customWidth="1" min="1" max="1" width="4.86"/>
    <col customWidth="1" min="2" max="2" width="7.14"/>
    <col customWidth="1" min="3" max="3" width="17.14"/>
    <col customWidth="1" min="4" max="4" width="11.86"/>
    <col customWidth="1" min="5" max="5" width="13.43"/>
    <col customWidth="1" min="6" max="13" width="9.71"/>
    <col customWidth="1" min="14" max="15" width="8.29"/>
    <col customWidth="1" min="16" max="37" width="8.71"/>
  </cols>
  <sheetData>
    <row r="1" ht="51.0" customHeight="1">
      <c r="B1" s="35"/>
      <c r="I1" s="36" t="s">
        <v>47</v>
      </c>
    </row>
    <row r="2" ht="25.5" customHeight="1">
      <c r="B2" s="34" t="s">
        <v>161</v>
      </c>
      <c r="C2" s="7"/>
      <c r="D2" s="7"/>
      <c r="E2" s="7"/>
      <c r="F2" s="7"/>
      <c r="G2" s="233"/>
      <c r="H2" s="233"/>
      <c r="I2" s="233"/>
      <c r="J2" s="233"/>
      <c r="K2" s="233"/>
      <c r="L2" s="7"/>
      <c r="M2" s="45"/>
      <c r="N2" s="45"/>
      <c r="O2" s="45"/>
      <c r="P2" s="45"/>
      <c r="Q2" s="45"/>
      <c r="R2" s="45"/>
      <c r="S2" s="45"/>
      <c r="T2" s="45"/>
    </row>
    <row r="3" ht="25.5" customHeight="1">
      <c r="B3" s="41" t="s">
        <v>49</v>
      </c>
      <c r="C3" s="41"/>
      <c r="D3" s="42"/>
      <c r="E3" s="42"/>
      <c r="F3" s="7"/>
      <c r="G3" s="7"/>
      <c r="H3" s="7"/>
      <c r="I3" s="43" t="s">
        <v>162</v>
      </c>
      <c r="J3" s="44"/>
      <c r="K3" s="43" t="s">
        <v>163</v>
      </c>
      <c r="L3" s="11"/>
      <c r="M3" s="44"/>
      <c r="N3" s="45"/>
      <c r="O3" s="45"/>
      <c r="P3" s="45"/>
      <c r="Q3" s="39"/>
      <c r="R3" s="39"/>
    </row>
    <row r="4" ht="7.5" customHeight="1">
      <c r="B4" s="159"/>
      <c r="C4" s="160"/>
      <c r="D4" s="160"/>
      <c r="E4" s="7"/>
      <c r="F4" s="7"/>
      <c r="G4" s="7"/>
      <c r="H4" s="7"/>
      <c r="I4" s="7"/>
      <c r="J4" s="7"/>
      <c r="K4" s="7"/>
      <c r="L4" s="7"/>
      <c r="M4" s="7"/>
    </row>
    <row r="5" ht="27.0" customHeight="1">
      <c r="B5" s="246" t="s">
        <v>164</v>
      </c>
      <c r="C5" s="247"/>
      <c r="D5" s="247"/>
      <c r="E5" s="248"/>
      <c r="F5" s="49"/>
      <c r="G5" s="50"/>
      <c r="H5" s="249" t="s">
        <v>54</v>
      </c>
      <c r="I5" s="52">
        <v>0.0</v>
      </c>
      <c r="J5" s="49" t="s">
        <v>52</v>
      </c>
      <c r="K5" s="27"/>
      <c r="L5" s="27"/>
      <c r="M5" s="28"/>
      <c r="N5" s="119"/>
      <c r="O5" s="119"/>
      <c r="P5" s="119"/>
      <c r="Q5" s="119"/>
      <c r="R5" s="217"/>
      <c r="S5" s="217"/>
      <c r="T5" s="217"/>
      <c r="AD5" s="46" t="s">
        <v>52</v>
      </c>
      <c r="AE5" s="131"/>
      <c r="AF5" s="46"/>
      <c r="AG5" s="46"/>
      <c r="AH5" s="46"/>
      <c r="AI5" s="46"/>
      <c r="AJ5" s="46"/>
      <c r="AK5" s="46"/>
    </row>
    <row r="6" ht="27.0" customHeight="1">
      <c r="B6" s="133"/>
      <c r="C6" s="23"/>
      <c r="D6" s="23"/>
      <c r="E6" s="107"/>
      <c r="F6" s="250" t="s">
        <v>165</v>
      </c>
      <c r="G6" s="27"/>
      <c r="H6" s="27"/>
      <c r="I6" s="28"/>
      <c r="J6" s="251" t="s">
        <v>166</v>
      </c>
      <c r="K6" s="27"/>
      <c r="L6" s="27"/>
      <c r="M6" s="28"/>
      <c r="N6" s="119"/>
      <c r="O6" s="119"/>
      <c r="P6" s="119"/>
      <c r="Q6" s="119"/>
      <c r="R6" s="217"/>
      <c r="S6" s="217"/>
      <c r="T6" s="217"/>
      <c r="AD6" s="117" t="s">
        <v>55</v>
      </c>
      <c r="AE6" s="131"/>
      <c r="AF6" s="46"/>
      <c r="AG6" s="46"/>
      <c r="AH6" s="46"/>
      <c r="AI6" s="46"/>
      <c r="AJ6" s="46"/>
      <c r="AK6" s="46"/>
    </row>
    <row r="7" ht="28.5" customHeight="1">
      <c r="B7" s="54" t="s">
        <v>7</v>
      </c>
      <c r="C7" s="55" t="s">
        <v>56</v>
      </c>
      <c r="D7" s="56" t="s">
        <v>57</v>
      </c>
      <c r="E7" s="48"/>
      <c r="F7" s="222">
        <v>1750.0</v>
      </c>
      <c r="G7" s="222">
        <v>2000.0</v>
      </c>
      <c r="H7" s="222">
        <v>2250.0</v>
      </c>
      <c r="I7" s="252">
        <v>2500.0</v>
      </c>
      <c r="J7" s="253">
        <v>1750.0</v>
      </c>
      <c r="K7" s="222">
        <v>2000.0</v>
      </c>
      <c r="L7" s="222">
        <v>2250.0</v>
      </c>
      <c r="M7" s="254">
        <v>2500.0</v>
      </c>
      <c r="N7" s="217"/>
      <c r="O7" s="217"/>
      <c r="P7" s="217"/>
      <c r="Q7" s="217"/>
      <c r="R7" s="217"/>
      <c r="S7" s="217"/>
      <c r="T7" s="217"/>
      <c r="AD7" s="117" t="s">
        <v>58</v>
      </c>
      <c r="AE7" s="131"/>
      <c r="AF7" s="46"/>
      <c r="AG7" s="46"/>
      <c r="AH7" s="46"/>
      <c r="AI7" s="46"/>
      <c r="AJ7" s="46"/>
      <c r="AK7" s="46"/>
    </row>
    <row r="8" ht="15.0" customHeight="1">
      <c r="B8" s="89">
        <v>4.0</v>
      </c>
      <c r="C8" s="61">
        <v>210.0</v>
      </c>
      <c r="D8" s="62" t="s">
        <v>59</v>
      </c>
      <c r="E8" s="63"/>
      <c r="F8" s="64">
        <f t="shared" ref="F8:M8" si="1">ROUND(AD8-(AD8*$I$5),0)</f>
        <v>12582</v>
      </c>
      <c r="G8" s="64">
        <f t="shared" si="1"/>
        <v>14365</v>
      </c>
      <c r="H8" s="64">
        <f t="shared" si="1"/>
        <v>16164</v>
      </c>
      <c r="I8" s="255">
        <f t="shared" si="1"/>
        <v>17964</v>
      </c>
      <c r="J8" s="256">
        <f t="shared" si="1"/>
        <v>27946</v>
      </c>
      <c r="K8" s="64">
        <f t="shared" si="1"/>
        <v>31931</v>
      </c>
      <c r="L8" s="64">
        <f t="shared" si="1"/>
        <v>35916</v>
      </c>
      <c r="M8" s="65">
        <f t="shared" si="1"/>
        <v>39901</v>
      </c>
      <c r="N8" s="257"/>
      <c r="O8" s="257"/>
      <c r="P8" s="257"/>
      <c r="Q8" s="257"/>
      <c r="AD8" s="46">
        <v>12582.0</v>
      </c>
      <c r="AE8" s="46">
        <v>14365.0</v>
      </c>
      <c r="AF8" s="46">
        <v>16164.0</v>
      </c>
      <c r="AG8" s="46">
        <v>17964.0</v>
      </c>
      <c r="AH8" s="46">
        <v>27946.0</v>
      </c>
      <c r="AI8" s="46">
        <v>31931.0</v>
      </c>
      <c r="AJ8" s="46">
        <v>35916.0</v>
      </c>
      <c r="AK8" s="46">
        <v>39901.0</v>
      </c>
    </row>
    <row r="9" ht="15.0" customHeight="1">
      <c r="B9" s="67"/>
      <c r="C9" s="68"/>
      <c r="D9" s="69" t="str">
        <f>RIGHT($J$5,21)</f>
        <v>ΔТ=70⁰С (95/85/20) Вт</v>
      </c>
      <c r="E9" s="70"/>
      <c r="F9" s="71">
        <f t="shared" ref="F9:M9" si="2">ROUND(IF($D9="ΔТ=70⁰С (95/85/20) Вт",AD9,(IF($D9="ΔТ=60⁰С (90/70/20) Вт",AD9*0.818,AD9*0.646))),0)</f>
        <v>699</v>
      </c>
      <c r="G9" s="71">
        <f t="shared" si="2"/>
        <v>798</v>
      </c>
      <c r="H9" s="71">
        <f t="shared" si="2"/>
        <v>898</v>
      </c>
      <c r="I9" s="72">
        <f t="shared" si="2"/>
        <v>998</v>
      </c>
      <c r="J9" s="258">
        <f t="shared" si="2"/>
        <v>1397</v>
      </c>
      <c r="K9" s="71">
        <f t="shared" si="2"/>
        <v>1597</v>
      </c>
      <c r="L9" s="71">
        <f t="shared" si="2"/>
        <v>1796</v>
      </c>
      <c r="M9" s="72">
        <f t="shared" si="2"/>
        <v>1995</v>
      </c>
      <c r="N9" s="257"/>
      <c r="O9" s="257"/>
      <c r="P9" s="257"/>
      <c r="Q9" s="257"/>
      <c r="AD9" s="46">
        <v>699.0</v>
      </c>
      <c r="AE9" s="46">
        <v>798.0</v>
      </c>
      <c r="AF9" s="46">
        <v>898.0</v>
      </c>
      <c r="AG9" s="46">
        <v>998.0</v>
      </c>
      <c r="AH9" s="46">
        <v>1397.28</v>
      </c>
      <c r="AI9" s="46">
        <v>1596.54</v>
      </c>
      <c r="AJ9" s="46">
        <v>1795.8</v>
      </c>
      <c r="AK9" s="46">
        <v>1995.06</v>
      </c>
    </row>
    <row r="10" ht="15.75" customHeight="1">
      <c r="B10" s="89">
        <v>6.0</v>
      </c>
      <c r="C10" s="61">
        <v>314.0</v>
      </c>
      <c r="D10" s="62" t="s">
        <v>59</v>
      </c>
      <c r="E10" s="63"/>
      <c r="F10" s="64">
        <f t="shared" ref="F10:M10" si="3">ROUND(AD10-(AD10*$I$5),0)</f>
        <v>19550</v>
      </c>
      <c r="G10" s="64">
        <f t="shared" si="3"/>
        <v>22365</v>
      </c>
      <c r="H10" s="64">
        <f t="shared" si="3"/>
        <v>25251</v>
      </c>
      <c r="I10" s="255">
        <f t="shared" si="3"/>
        <v>27941</v>
      </c>
      <c r="J10" s="256">
        <f t="shared" si="3"/>
        <v>43444</v>
      </c>
      <c r="K10" s="64">
        <f t="shared" si="3"/>
        <v>49692</v>
      </c>
      <c r="L10" s="64">
        <f t="shared" si="3"/>
        <v>55891</v>
      </c>
      <c r="M10" s="65">
        <f t="shared" si="3"/>
        <v>62090</v>
      </c>
      <c r="N10" s="220"/>
      <c r="O10" s="220"/>
      <c r="AD10" s="46">
        <v>19550.0</v>
      </c>
      <c r="AE10" s="46">
        <v>22365.0</v>
      </c>
      <c r="AF10" s="46">
        <v>25251.0</v>
      </c>
      <c r="AG10" s="46">
        <v>27941.0</v>
      </c>
      <c r="AH10" s="46">
        <v>43444.0</v>
      </c>
      <c r="AI10" s="46">
        <v>49692.0</v>
      </c>
      <c r="AJ10" s="46">
        <v>55891.0</v>
      </c>
      <c r="AK10" s="46">
        <v>62090.0</v>
      </c>
    </row>
    <row r="11" ht="15.75" customHeight="1">
      <c r="B11" s="67"/>
      <c r="C11" s="68"/>
      <c r="D11" s="69" t="str">
        <f>RIGHT($J$5,21)</f>
        <v>ΔТ=70⁰С (95/85/20) Вт</v>
      </c>
      <c r="E11" s="70"/>
      <c r="F11" s="71">
        <f t="shared" ref="F11:M11" si="4">ROUND(IF($D11="ΔТ=70⁰С (95/85/20) Вт",AD11,(IF($D11="ΔТ=60⁰С (90/70/20) Вт",AD11*0.818,AD11*0.646))),0)</f>
        <v>1086</v>
      </c>
      <c r="G11" s="71">
        <f t="shared" si="4"/>
        <v>1242</v>
      </c>
      <c r="H11" s="71">
        <f t="shared" si="4"/>
        <v>1397</v>
      </c>
      <c r="I11" s="72">
        <f t="shared" si="4"/>
        <v>1552</v>
      </c>
      <c r="J11" s="258">
        <f t="shared" si="4"/>
        <v>2172</v>
      </c>
      <c r="K11" s="71">
        <f t="shared" si="4"/>
        <v>2485</v>
      </c>
      <c r="L11" s="71">
        <f t="shared" si="4"/>
        <v>2795</v>
      </c>
      <c r="M11" s="72">
        <f t="shared" si="4"/>
        <v>3105</v>
      </c>
      <c r="N11" s="220"/>
      <c r="O11" s="220"/>
      <c r="AD11" s="46">
        <v>1086.09</v>
      </c>
      <c r="AE11" s="46">
        <v>1242.3</v>
      </c>
      <c r="AF11" s="46">
        <v>1397.28</v>
      </c>
      <c r="AG11" s="46">
        <v>1552.26</v>
      </c>
      <c r="AH11" s="46">
        <v>2172.18</v>
      </c>
      <c r="AI11" s="46">
        <v>2484.6</v>
      </c>
      <c r="AJ11" s="46">
        <v>2794.56</v>
      </c>
      <c r="AK11" s="46">
        <v>3104.52</v>
      </c>
    </row>
    <row r="12" ht="15.75" customHeight="1">
      <c r="B12" s="89">
        <v>8.0</v>
      </c>
      <c r="C12" s="61">
        <v>418.0</v>
      </c>
      <c r="D12" s="62" t="s">
        <v>59</v>
      </c>
      <c r="E12" s="63"/>
      <c r="F12" s="64">
        <f t="shared" ref="F12:M12" si="5">ROUND(AD12-(AD12*$I$5),0)</f>
        <v>26545</v>
      </c>
      <c r="G12" s="64">
        <f t="shared" si="5"/>
        <v>30355</v>
      </c>
      <c r="H12" s="64">
        <f t="shared" si="5"/>
        <v>34140</v>
      </c>
      <c r="I12" s="255">
        <f t="shared" si="5"/>
        <v>37926</v>
      </c>
      <c r="J12" s="256">
        <f t="shared" si="5"/>
        <v>58991</v>
      </c>
      <c r="K12" s="64">
        <f t="shared" si="5"/>
        <v>67453</v>
      </c>
      <c r="L12" s="64">
        <f t="shared" si="5"/>
        <v>75866</v>
      </c>
      <c r="M12" s="65">
        <f t="shared" si="5"/>
        <v>84280</v>
      </c>
      <c r="N12" s="220"/>
      <c r="O12" s="220"/>
      <c r="AD12" s="46">
        <v>26545.0</v>
      </c>
      <c r="AE12" s="46">
        <v>30355.0</v>
      </c>
      <c r="AF12" s="46">
        <v>34140.0</v>
      </c>
      <c r="AG12" s="46">
        <v>37926.0</v>
      </c>
      <c r="AH12" s="46">
        <v>58991.0</v>
      </c>
      <c r="AI12" s="46">
        <v>67453.0</v>
      </c>
      <c r="AJ12" s="46">
        <v>75866.0</v>
      </c>
      <c r="AK12" s="46">
        <v>84280.0</v>
      </c>
    </row>
    <row r="13" ht="15.75" customHeight="1">
      <c r="B13" s="67"/>
      <c r="C13" s="68"/>
      <c r="D13" s="69" t="str">
        <f>RIGHT($J$5,21)</f>
        <v>ΔТ=70⁰С (95/85/20) Вт</v>
      </c>
      <c r="E13" s="70"/>
      <c r="F13" s="71">
        <f t="shared" ref="F13:M13" si="6">ROUND(IF($D13="ΔТ=70⁰С (95/85/20) Вт",AD13,(IF($D13="ΔТ=60⁰С (90/70/20) Вт",AD13*0.818,AD13*0.646))),0)</f>
        <v>1475</v>
      </c>
      <c r="G13" s="71">
        <f t="shared" si="6"/>
        <v>1686</v>
      </c>
      <c r="H13" s="71">
        <f t="shared" si="6"/>
        <v>1897</v>
      </c>
      <c r="I13" s="72">
        <f t="shared" si="6"/>
        <v>2107</v>
      </c>
      <c r="J13" s="258">
        <f t="shared" si="6"/>
        <v>2950</v>
      </c>
      <c r="K13" s="71">
        <f t="shared" si="6"/>
        <v>3373</v>
      </c>
      <c r="L13" s="71">
        <f t="shared" si="6"/>
        <v>3793</v>
      </c>
      <c r="M13" s="72">
        <f t="shared" si="6"/>
        <v>4214</v>
      </c>
      <c r="N13" s="220"/>
      <c r="O13" s="220"/>
      <c r="AD13" s="46">
        <v>1474.77</v>
      </c>
      <c r="AE13" s="46">
        <v>1686.3300000000002</v>
      </c>
      <c r="AF13" s="46">
        <v>1896.66</v>
      </c>
      <c r="AG13" s="46">
        <v>2106.99</v>
      </c>
      <c r="AH13" s="46">
        <v>2949.54</v>
      </c>
      <c r="AI13" s="46">
        <v>3372.6600000000003</v>
      </c>
      <c r="AJ13" s="46">
        <v>3793.32</v>
      </c>
      <c r="AK13" s="46">
        <v>4213.98</v>
      </c>
    </row>
    <row r="14" ht="15.75" customHeight="1">
      <c r="B14" s="89">
        <v>10.0</v>
      </c>
      <c r="C14" s="61">
        <v>522.0</v>
      </c>
      <c r="D14" s="62" t="s">
        <v>59</v>
      </c>
      <c r="E14" s="63"/>
      <c r="F14" s="64">
        <f t="shared" ref="F14:M14" si="7">ROUND(AD14-(AD14*$I$5),0)</f>
        <v>33545</v>
      </c>
      <c r="G14" s="64">
        <f t="shared" si="7"/>
        <v>38350</v>
      </c>
      <c r="H14" s="64">
        <f t="shared" si="7"/>
        <v>43130</v>
      </c>
      <c r="I14" s="255">
        <f t="shared" si="7"/>
        <v>47933</v>
      </c>
      <c r="J14" s="256">
        <f t="shared" si="7"/>
        <v>74538</v>
      </c>
      <c r="K14" s="64">
        <f t="shared" si="7"/>
        <v>85214</v>
      </c>
      <c r="L14" s="64">
        <f t="shared" si="7"/>
        <v>95842</v>
      </c>
      <c r="M14" s="65">
        <f t="shared" si="7"/>
        <v>106518</v>
      </c>
      <c r="N14" s="220"/>
      <c r="O14" s="220"/>
      <c r="AD14" s="46">
        <v>33545.0</v>
      </c>
      <c r="AE14" s="46">
        <v>38350.0</v>
      </c>
      <c r="AF14" s="46">
        <v>43130.0</v>
      </c>
      <c r="AG14" s="46">
        <v>47933.0</v>
      </c>
      <c r="AH14" s="46">
        <v>74538.0</v>
      </c>
      <c r="AI14" s="46">
        <v>85214.0</v>
      </c>
      <c r="AJ14" s="46">
        <v>95842.0</v>
      </c>
      <c r="AK14" s="46">
        <v>106518.0</v>
      </c>
    </row>
    <row r="15" ht="15.75" customHeight="1">
      <c r="B15" s="67"/>
      <c r="C15" s="68"/>
      <c r="D15" s="69" t="str">
        <f>RIGHT($J$5,21)</f>
        <v>ΔТ=70⁰С (95/85/20) Вт</v>
      </c>
      <c r="E15" s="70"/>
      <c r="F15" s="71">
        <f t="shared" ref="F15:M15" si="8">ROUND(IF($D15="ΔТ=70⁰С (95/85/20) Вт",AD15,(IF($D15="ΔТ=60⁰С (90/70/20) Вт",AD15*0.818,AD15*0.646))),0)</f>
        <v>1863</v>
      </c>
      <c r="G15" s="71">
        <f t="shared" si="8"/>
        <v>2130</v>
      </c>
      <c r="H15" s="71">
        <f t="shared" si="8"/>
        <v>2396</v>
      </c>
      <c r="I15" s="72">
        <f t="shared" si="8"/>
        <v>2663</v>
      </c>
      <c r="J15" s="258">
        <f t="shared" si="8"/>
        <v>3727</v>
      </c>
      <c r="K15" s="71">
        <f t="shared" si="8"/>
        <v>4261</v>
      </c>
      <c r="L15" s="71">
        <f t="shared" si="8"/>
        <v>4792</v>
      </c>
      <c r="M15" s="72">
        <f t="shared" si="8"/>
        <v>5326</v>
      </c>
      <c r="N15" s="220"/>
      <c r="O15" s="220"/>
      <c r="AD15" s="46">
        <v>1863.45</v>
      </c>
      <c r="AE15" s="46">
        <v>2130.36</v>
      </c>
      <c r="AF15" s="46">
        <v>2396.04</v>
      </c>
      <c r="AG15" s="46">
        <v>2662.95</v>
      </c>
      <c r="AH15" s="46">
        <v>3726.9</v>
      </c>
      <c r="AI15" s="46">
        <v>4260.72</v>
      </c>
      <c r="AJ15" s="46">
        <v>4792.08</v>
      </c>
      <c r="AK15" s="46">
        <v>5325.9</v>
      </c>
    </row>
    <row r="16" ht="15.75" customHeight="1">
      <c r="B16" s="89">
        <v>12.0</v>
      </c>
      <c r="C16" s="61">
        <v>626.0</v>
      </c>
      <c r="D16" s="62" t="s">
        <v>59</v>
      </c>
      <c r="E16" s="63"/>
      <c r="F16" s="64">
        <f t="shared" ref="F16:I16" si="9">ROUND(AD16-(AD16*$I$5),0)</f>
        <v>40516</v>
      </c>
      <c r="G16" s="64">
        <f t="shared" si="9"/>
        <v>46320</v>
      </c>
      <c r="H16" s="64">
        <f t="shared" si="9"/>
        <v>52085</v>
      </c>
      <c r="I16" s="255">
        <f t="shared" si="9"/>
        <v>57918</v>
      </c>
      <c r="J16" s="259"/>
      <c r="K16" s="259"/>
      <c r="L16" s="259"/>
      <c r="M16" s="260"/>
      <c r="N16" s="121"/>
      <c r="O16" s="121"/>
      <c r="AD16" s="46">
        <v>40516.0</v>
      </c>
      <c r="AE16" s="46">
        <v>46320.0</v>
      </c>
      <c r="AF16" s="46">
        <v>52085.0</v>
      </c>
      <c r="AG16" s="46">
        <v>57918.0</v>
      </c>
      <c r="AH16" s="46"/>
      <c r="AI16" s="46"/>
      <c r="AJ16" s="46"/>
      <c r="AK16" s="46"/>
    </row>
    <row r="17" ht="15.75" customHeight="1">
      <c r="B17" s="67"/>
      <c r="C17" s="68"/>
      <c r="D17" s="69" t="str">
        <f>RIGHT($J$5,21)</f>
        <v>ΔТ=70⁰С (95/85/20) Вт</v>
      </c>
      <c r="E17" s="70"/>
      <c r="F17" s="71">
        <f t="shared" ref="F17:I17" si="10">ROUND(IF($D17="ΔТ=70⁰С (95/85/20) Вт",AD17,(IF($D17="ΔТ=60⁰С (90/70/20) Вт",AD17*0.818,AD17*0.646))),0)</f>
        <v>2251</v>
      </c>
      <c r="G17" s="71">
        <f t="shared" si="10"/>
        <v>2573</v>
      </c>
      <c r="H17" s="71">
        <f t="shared" si="10"/>
        <v>2894</v>
      </c>
      <c r="I17" s="72">
        <f t="shared" si="10"/>
        <v>3218</v>
      </c>
      <c r="J17" s="186"/>
      <c r="K17" s="186"/>
      <c r="L17" s="186"/>
      <c r="M17" s="187"/>
      <c r="N17" s="121"/>
      <c r="O17" s="121"/>
      <c r="AD17" s="46">
        <v>2250.9</v>
      </c>
      <c r="AE17" s="46">
        <v>2573.1600000000003</v>
      </c>
      <c r="AF17" s="46">
        <v>2894.19</v>
      </c>
      <c r="AG17" s="46">
        <v>3217.68</v>
      </c>
      <c r="AH17" s="46"/>
      <c r="AI17" s="46"/>
      <c r="AJ17" s="46"/>
      <c r="AK17" s="46"/>
    </row>
    <row r="18" ht="15.75" customHeight="1">
      <c r="B18" s="89">
        <v>14.0</v>
      </c>
      <c r="C18" s="61">
        <v>730.0</v>
      </c>
      <c r="D18" s="62" t="s">
        <v>59</v>
      </c>
      <c r="E18" s="63"/>
      <c r="F18" s="64">
        <f t="shared" ref="F18:I18" si="11">ROUND(AD18-(AD18*$I$5),0)</f>
        <v>47520</v>
      </c>
      <c r="G18" s="64">
        <f t="shared" si="11"/>
        <v>54306</v>
      </c>
      <c r="H18" s="64">
        <f t="shared" si="11"/>
        <v>61090</v>
      </c>
      <c r="I18" s="255">
        <f t="shared" si="11"/>
        <v>67896</v>
      </c>
      <c r="J18" s="186"/>
      <c r="K18" s="186"/>
      <c r="L18" s="186"/>
      <c r="M18" s="187"/>
      <c r="N18" s="220"/>
      <c r="O18" s="220"/>
      <c r="AD18" s="46">
        <v>47520.0</v>
      </c>
      <c r="AE18" s="46">
        <v>54306.0</v>
      </c>
      <c r="AF18" s="46">
        <v>61090.0</v>
      </c>
      <c r="AG18" s="46">
        <v>67896.0</v>
      </c>
      <c r="AH18" s="46"/>
      <c r="AI18" s="46"/>
      <c r="AJ18" s="46"/>
      <c r="AK18" s="46"/>
    </row>
    <row r="19" ht="15.75" customHeight="1">
      <c r="B19" s="73"/>
      <c r="C19" s="74"/>
      <c r="D19" s="69" t="str">
        <f>RIGHT($J$5,21)</f>
        <v>ΔТ=70⁰С (95/85/20) Вт</v>
      </c>
      <c r="E19" s="70"/>
      <c r="F19" s="71">
        <f t="shared" ref="F19:I19" si="12">ROUND(IF($D19="ΔТ=70⁰С (95/85/20) Вт",AD19,(IF($D19="ΔТ=60⁰С (90/70/20) Вт",AD19*0.818,AD19*0.646))),0)</f>
        <v>2640</v>
      </c>
      <c r="G19" s="71">
        <f t="shared" si="12"/>
        <v>3017</v>
      </c>
      <c r="H19" s="71">
        <f t="shared" si="12"/>
        <v>3394</v>
      </c>
      <c r="I19" s="72">
        <f t="shared" si="12"/>
        <v>3772</v>
      </c>
      <c r="J19" s="179"/>
      <c r="K19" s="179"/>
      <c r="L19" s="179"/>
      <c r="M19" s="180"/>
      <c r="N19" s="220"/>
      <c r="O19" s="220"/>
      <c r="AD19" s="46">
        <v>2640.0</v>
      </c>
      <c r="AE19" s="46">
        <v>3017.0</v>
      </c>
      <c r="AF19" s="46">
        <v>3394.0</v>
      </c>
      <c r="AG19" s="46">
        <v>3772.0</v>
      </c>
      <c r="AH19" s="46"/>
      <c r="AI19" s="46"/>
      <c r="AJ19" s="46"/>
      <c r="AK19" s="46"/>
    </row>
    <row r="20" ht="15.75" customHeight="1">
      <c r="B20" s="119"/>
      <c r="C20" s="219"/>
      <c r="D20" s="219"/>
      <c r="E20" s="219"/>
      <c r="F20" s="220"/>
      <c r="G20" s="220"/>
      <c r="H20" s="220"/>
      <c r="I20" s="220"/>
      <c r="J20" s="220"/>
      <c r="K20" s="220"/>
      <c r="L20" s="220"/>
      <c r="M20" s="220"/>
      <c r="N20" s="220"/>
      <c r="O20" s="220"/>
    </row>
    <row r="21" ht="20.25" customHeight="1">
      <c r="B21" s="119"/>
      <c r="C21" s="219"/>
      <c r="D21" s="7"/>
      <c r="E21" s="75" t="s">
        <v>60</v>
      </c>
      <c r="F21" s="220"/>
      <c r="G21" s="220"/>
      <c r="H21" s="220"/>
      <c r="I21" s="220"/>
      <c r="J21" s="220"/>
      <c r="K21" s="220"/>
      <c r="L21" s="220"/>
      <c r="M21" s="220"/>
      <c r="N21" s="220"/>
      <c r="O21" s="220"/>
    </row>
    <row r="22" ht="15.0" customHeight="1">
      <c r="B22" s="119"/>
      <c r="C22" s="219"/>
      <c r="D22" s="119"/>
      <c r="E22" s="119"/>
      <c r="F22" s="121"/>
      <c r="G22" s="121"/>
      <c r="H22" s="121"/>
      <c r="I22" s="121"/>
      <c r="J22" s="121"/>
      <c r="K22" s="121"/>
      <c r="L22" s="121"/>
      <c r="M22" s="121"/>
      <c r="N22" s="121"/>
      <c r="O22" s="121"/>
    </row>
    <row r="23" ht="15.75" customHeight="1">
      <c r="B23" s="132" t="s">
        <v>57</v>
      </c>
      <c r="C23" s="247"/>
      <c r="D23" s="247"/>
      <c r="E23" s="261"/>
      <c r="F23" s="262" t="s">
        <v>165</v>
      </c>
      <c r="G23" s="27"/>
      <c r="H23" s="27"/>
      <c r="I23" s="28"/>
      <c r="J23" s="262" t="s">
        <v>166</v>
      </c>
      <c r="K23" s="27"/>
      <c r="L23" s="27"/>
      <c r="M23" s="28"/>
      <c r="N23" s="220"/>
      <c r="O23" s="220"/>
    </row>
    <row r="24" ht="15.75" customHeight="1">
      <c r="B24" s="263"/>
      <c r="C24" s="264"/>
      <c r="D24" s="264"/>
      <c r="E24" s="265"/>
      <c r="F24" s="266">
        <v>1750.0</v>
      </c>
      <c r="G24" s="78">
        <v>2000.0</v>
      </c>
      <c r="H24" s="78">
        <v>2250.0</v>
      </c>
      <c r="I24" s="267">
        <v>2500.0</v>
      </c>
      <c r="J24" s="78">
        <v>1750.0</v>
      </c>
      <c r="K24" s="78">
        <v>2000.0</v>
      </c>
      <c r="L24" s="78">
        <v>2250.0</v>
      </c>
      <c r="M24" s="267">
        <v>2500.0</v>
      </c>
      <c r="N24" s="220"/>
      <c r="O24" s="220"/>
    </row>
    <row r="25" ht="15.75" customHeight="1">
      <c r="B25" s="80" t="s">
        <v>61</v>
      </c>
      <c r="C25" s="11"/>
      <c r="D25" s="11"/>
      <c r="E25" s="12"/>
      <c r="F25" s="268">
        <f t="shared" ref="F25:M25" si="13">F24-42</f>
        <v>1708</v>
      </c>
      <c r="G25" s="81">
        <f t="shared" si="13"/>
        <v>1958</v>
      </c>
      <c r="H25" s="81">
        <f t="shared" si="13"/>
        <v>2208</v>
      </c>
      <c r="I25" s="82">
        <f t="shared" si="13"/>
        <v>2458</v>
      </c>
      <c r="J25" s="268">
        <f t="shared" si="13"/>
        <v>1708</v>
      </c>
      <c r="K25" s="81">
        <f t="shared" si="13"/>
        <v>1958</v>
      </c>
      <c r="L25" s="81">
        <f t="shared" si="13"/>
        <v>2208</v>
      </c>
      <c r="M25" s="82">
        <f t="shared" si="13"/>
        <v>2458</v>
      </c>
      <c r="N25" s="220"/>
      <c r="O25" s="220"/>
    </row>
    <row r="26" ht="15.75" customHeight="1">
      <c r="B26" s="269" t="s">
        <v>167</v>
      </c>
      <c r="C26" s="23"/>
      <c r="D26" s="23"/>
      <c r="E26" s="23"/>
      <c r="F26" s="269">
        <v>75.0</v>
      </c>
      <c r="G26" s="23"/>
      <c r="H26" s="23"/>
      <c r="I26" s="24"/>
      <c r="J26" s="270">
        <v>129.0</v>
      </c>
      <c r="K26" s="23"/>
      <c r="L26" s="23"/>
      <c r="M26" s="24"/>
      <c r="N26" s="220"/>
      <c r="O26" s="220"/>
    </row>
    <row r="27" ht="35.25" customHeight="1">
      <c r="B27" s="144" t="s">
        <v>7</v>
      </c>
      <c r="C27" s="271" t="s">
        <v>63</v>
      </c>
      <c r="D27" s="271" t="s">
        <v>64</v>
      </c>
      <c r="E27" s="272" t="s">
        <v>65</v>
      </c>
      <c r="F27" s="27"/>
      <c r="G27" s="27"/>
      <c r="H27" s="27"/>
      <c r="I27" s="27"/>
      <c r="J27" s="27"/>
      <c r="K27" s="27"/>
      <c r="L27" s="27"/>
      <c r="M27" s="28"/>
      <c r="N27" s="121"/>
      <c r="O27" s="121"/>
    </row>
    <row r="28" ht="15.75" customHeight="1">
      <c r="B28" s="89">
        <v>4.0</v>
      </c>
      <c r="C28" s="90">
        <v>162.0</v>
      </c>
      <c r="D28" s="90">
        <v>80.0</v>
      </c>
      <c r="E28" s="91" t="s">
        <v>66</v>
      </c>
      <c r="F28" s="137">
        <v>15.2</v>
      </c>
      <c r="G28" s="137">
        <v>17.0</v>
      </c>
      <c r="H28" s="137">
        <v>18.8</v>
      </c>
      <c r="I28" s="273">
        <v>20.7</v>
      </c>
      <c r="J28" s="274">
        <v>27.9</v>
      </c>
      <c r="K28" s="137">
        <v>31.5</v>
      </c>
      <c r="L28" s="137">
        <v>35.2</v>
      </c>
      <c r="M28" s="138">
        <v>38.8</v>
      </c>
      <c r="N28" s="220"/>
      <c r="O28" s="220"/>
    </row>
    <row r="29" ht="15.75" customHeight="1">
      <c r="B29" s="73"/>
      <c r="C29" s="74"/>
      <c r="D29" s="74"/>
      <c r="E29" s="94" t="s">
        <v>67</v>
      </c>
      <c r="F29" s="275">
        <v>4.5</v>
      </c>
      <c r="G29" s="276">
        <v>5.0</v>
      </c>
      <c r="H29" s="276">
        <v>5.6</v>
      </c>
      <c r="I29" s="277">
        <v>6.1</v>
      </c>
      <c r="J29" s="278">
        <v>9.0</v>
      </c>
      <c r="K29" s="276">
        <v>10.1</v>
      </c>
      <c r="L29" s="276">
        <v>11.2</v>
      </c>
      <c r="M29" s="279">
        <v>12.3</v>
      </c>
      <c r="N29" s="220"/>
      <c r="O29" s="220"/>
    </row>
    <row r="30" ht="15.75" customHeight="1">
      <c r="B30" s="98">
        <v>6.0</v>
      </c>
      <c r="C30" s="99">
        <v>266.0</v>
      </c>
      <c r="D30" s="99">
        <v>132.0</v>
      </c>
      <c r="E30" s="100" t="s">
        <v>66</v>
      </c>
      <c r="F30" s="139">
        <v>21.8</v>
      </c>
      <c r="G30" s="139">
        <v>24.6</v>
      </c>
      <c r="H30" s="139">
        <v>27.3</v>
      </c>
      <c r="I30" s="280">
        <v>30.1</v>
      </c>
      <c r="J30" s="281">
        <v>41.6</v>
      </c>
      <c r="K30" s="139">
        <v>47.1</v>
      </c>
      <c r="L30" s="139">
        <v>52.6</v>
      </c>
      <c r="M30" s="140">
        <v>58.1</v>
      </c>
      <c r="N30" s="220"/>
      <c r="O30" s="220"/>
    </row>
    <row r="31" ht="15.75" customHeight="1">
      <c r="B31" s="73"/>
      <c r="C31" s="74"/>
      <c r="D31" s="74"/>
      <c r="E31" s="94" t="s">
        <v>67</v>
      </c>
      <c r="F31" s="275">
        <v>6.7</v>
      </c>
      <c r="G31" s="276">
        <v>7.5</v>
      </c>
      <c r="H31" s="276">
        <v>8.4</v>
      </c>
      <c r="I31" s="277">
        <v>9.2</v>
      </c>
      <c r="J31" s="282">
        <v>13.5</v>
      </c>
      <c r="K31" s="276">
        <v>15.1</v>
      </c>
      <c r="L31" s="276">
        <v>16.8</v>
      </c>
      <c r="M31" s="279">
        <v>18.4</v>
      </c>
      <c r="N31" s="121"/>
      <c r="O31" s="121"/>
    </row>
    <row r="32" ht="15.75" customHeight="1">
      <c r="B32" s="89">
        <v>8.0</v>
      </c>
      <c r="C32" s="90">
        <f>C30+104</f>
        <v>370</v>
      </c>
      <c r="D32" s="90">
        <v>184.0</v>
      </c>
      <c r="E32" s="91" t="s">
        <v>66</v>
      </c>
      <c r="F32" s="137">
        <v>28.5</v>
      </c>
      <c r="G32" s="137">
        <v>32.2</v>
      </c>
      <c r="H32" s="137">
        <v>35.8</v>
      </c>
      <c r="I32" s="273">
        <v>39.5</v>
      </c>
      <c r="J32" s="274">
        <v>55.4</v>
      </c>
      <c r="K32" s="137">
        <v>62.7</v>
      </c>
      <c r="L32" s="137">
        <v>70.1</v>
      </c>
      <c r="M32" s="138">
        <v>77.4</v>
      </c>
      <c r="N32" s="220"/>
      <c r="O32" s="220"/>
    </row>
    <row r="33" ht="15.75" customHeight="1">
      <c r="B33" s="73"/>
      <c r="C33" s="74"/>
      <c r="D33" s="74"/>
      <c r="E33" s="94" t="s">
        <v>67</v>
      </c>
      <c r="F33" s="276">
        <v>9.0</v>
      </c>
      <c r="G33" s="276">
        <v>10.1</v>
      </c>
      <c r="H33" s="276">
        <v>11.2</v>
      </c>
      <c r="I33" s="277">
        <v>12.3</v>
      </c>
      <c r="J33" s="278">
        <v>18.0</v>
      </c>
      <c r="K33" s="276">
        <v>20.2</v>
      </c>
      <c r="L33" s="276">
        <v>22.3</v>
      </c>
      <c r="M33" s="279">
        <v>24.6</v>
      </c>
      <c r="N33" s="220"/>
      <c r="O33" s="220"/>
    </row>
    <row r="34" ht="15.75" customHeight="1">
      <c r="B34" s="89">
        <v>10.0</v>
      </c>
      <c r="C34" s="90">
        <f>C32+104</f>
        <v>474</v>
      </c>
      <c r="D34" s="90">
        <v>236.0</v>
      </c>
      <c r="E34" s="91" t="s">
        <v>66</v>
      </c>
      <c r="F34" s="137">
        <v>35.1</v>
      </c>
      <c r="G34" s="137">
        <v>39.8</v>
      </c>
      <c r="H34" s="137">
        <v>44.3</v>
      </c>
      <c r="I34" s="273">
        <v>48.9</v>
      </c>
      <c r="J34" s="274">
        <v>69.2</v>
      </c>
      <c r="K34" s="137">
        <v>78.3</v>
      </c>
      <c r="L34" s="137">
        <v>87.5</v>
      </c>
      <c r="M34" s="138">
        <v>96.6</v>
      </c>
      <c r="N34" s="220"/>
      <c r="O34" s="220"/>
    </row>
    <row r="35" ht="15.75" customHeight="1">
      <c r="B35" s="73"/>
      <c r="C35" s="74"/>
      <c r="D35" s="74"/>
      <c r="E35" s="94" t="s">
        <v>67</v>
      </c>
      <c r="F35" s="276">
        <v>11.3</v>
      </c>
      <c r="G35" s="276">
        <v>12.6</v>
      </c>
      <c r="H35" s="276">
        <v>14.0</v>
      </c>
      <c r="I35" s="277">
        <v>15.3</v>
      </c>
      <c r="J35" s="283">
        <v>22.6</v>
      </c>
      <c r="K35" s="284">
        <v>25.2</v>
      </c>
      <c r="L35" s="284">
        <v>28.0</v>
      </c>
      <c r="M35" s="285">
        <v>30.6</v>
      </c>
      <c r="N35" s="121"/>
      <c r="O35" s="121"/>
    </row>
    <row r="36" ht="15.75" customHeight="1">
      <c r="B36" s="98">
        <v>12.0</v>
      </c>
      <c r="C36" s="90">
        <f>C34+104</f>
        <v>578</v>
      </c>
      <c r="D36" s="90">
        <v>288.0</v>
      </c>
      <c r="E36" s="100" t="s">
        <v>66</v>
      </c>
      <c r="F36" s="139">
        <v>41.9</v>
      </c>
      <c r="G36" s="139">
        <v>43.7</v>
      </c>
      <c r="H36" s="139">
        <v>52.8</v>
      </c>
      <c r="I36" s="280">
        <v>58.3</v>
      </c>
      <c r="J36" s="286"/>
      <c r="K36" s="287"/>
      <c r="L36" s="287"/>
      <c r="M36" s="288"/>
      <c r="N36" s="220"/>
      <c r="O36" s="220"/>
    </row>
    <row r="37" ht="15.75" customHeight="1">
      <c r="B37" s="67"/>
      <c r="C37" s="74"/>
      <c r="D37" s="74"/>
      <c r="E37" s="103" t="s">
        <v>67</v>
      </c>
      <c r="F37" s="284">
        <v>13.5</v>
      </c>
      <c r="G37" s="284">
        <v>15.1</v>
      </c>
      <c r="H37" s="284">
        <v>16.8</v>
      </c>
      <c r="I37" s="289">
        <v>18.4</v>
      </c>
      <c r="J37" s="290"/>
      <c r="K37" s="291"/>
      <c r="L37" s="291"/>
      <c r="M37" s="292"/>
      <c r="N37" s="220"/>
      <c r="O37" s="220"/>
    </row>
    <row r="38" ht="15.75" customHeight="1">
      <c r="B38" s="89">
        <v>14.0</v>
      </c>
      <c r="C38" s="90">
        <f>C36+104</f>
        <v>682</v>
      </c>
      <c r="D38" s="90">
        <v>340.0</v>
      </c>
      <c r="E38" s="91" t="s">
        <v>66</v>
      </c>
      <c r="F38" s="137">
        <v>48.5</v>
      </c>
      <c r="G38" s="137">
        <v>54.9</v>
      </c>
      <c r="H38" s="137">
        <v>61.3</v>
      </c>
      <c r="I38" s="273">
        <v>67.7</v>
      </c>
      <c r="J38" s="290"/>
      <c r="K38" s="291"/>
      <c r="L38" s="291"/>
      <c r="M38" s="292"/>
      <c r="N38" s="220"/>
      <c r="O38" s="220"/>
    </row>
    <row r="39" ht="15.75" customHeight="1">
      <c r="B39" s="73"/>
      <c r="C39" s="74"/>
      <c r="D39" s="74"/>
      <c r="E39" s="94" t="s">
        <v>67</v>
      </c>
      <c r="F39" s="276">
        <v>15.7</v>
      </c>
      <c r="G39" s="276">
        <v>17.7</v>
      </c>
      <c r="H39" s="276">
        <v>19.6</v>
      </c>
      <c r="I39" s="277">
        <v>21.5</v>
      </c>
      <c r="J39" s="293"/>
      <c r="K39" s="294"/>
      <c r="L39" s="294"/>
      <c r="M39" s="295"/>
      <c r="N39" s="121"/>
      <c r="O39" s="121"/>
    </row>
    <row r="40" ht="15.75" customHeight="1">
      <c r="B40" s="119"/>
      <c r="C40" s="219"/>
      <c r="D40" s="219"/>
      <c r="E40" s="219"/>
      <c r="F40" s="220"/>
      <c r="G40" s="220"/>
      <c r="H40" s="220"/>
      <c r="I40" s="220"/>
      <c r="J40" s="220"/>
      <c r="K40" s="220"/>
      <c r="L40" s="220"/>
      <c r="M40" s="220"/>
      <c r="N40" s="220"/>
      <c r="O40" s="220"/>
    </row>
    <row r="41" ht="15.75" customHeight="1">
      <c r="B41" s="119"/>
      <c r="C41" s="219"/>
      <c r="D41" s="219"/>
      <c r="E41" s="219"/>
      <c r="F41" s="220"/>
      <c r="G41" s="220"/>
      <c r="H41" s="220"/>
      <c r="I41" s="220"/>
      <c r="J41" s="220"/>
      <c r="K41" s="220"/>
      <c r="L41" s="220"/>
      <c r="M41" s="220"/>
      <c r="N41" s="220"/>
      <c r="O41" s="220"/>
    </row>
    <row r="42" ht="15.75" customHeight="1">
      <c r="B42" s="119"/>
      <c r="C42" s="219"/>
      <c r="D42" s="219"/>
      <c r="E42" s="219"/>
      <c r="F42" s="220"/>
      <c r="G42" s="220"/>
      <c r="H42" s="220"/>
      <c r="I42" s="220"/>
      <c r="J42" s="220"/>
      <c r="K42" s="220"/>
      <c r="L42" s="220"/>
      <c r="M42" s="220"/>
      <c r="N42" s="220"/>
      <c r="O42" s="220"/>
    </row>
    <row r="43" ht="15.75" customHeight="1">
      <c r="B43" s="119"/>
      <c r="C43" s="219"/>
      <c r="D43" s="119"/>
      <c r="E43" s="119"/>
      <c r="F43" s="121"/>
      <c r="G43" s="121"/>
      <c r="H43" s="121"/>
      <c r="I43" s="121"/>
      <c r="J43" s="121"/>
      <c r="K43" s="121"/>
      <c r="L43" s="121"/>
      <c r="M43" s="121"/>
      <c r="N43" s="121"/>
      <c r="O43" s="121"/>
    </row>
    <row r="44" ht="15.75" customHeight="1">
      <c r="B44" s="119"/>
      <c r="C44" s="219"/>
      <c r="D44" s="219"/>
      <c r="E44" s="219"/>
      <c r="F44" s="220"/>
      <c r="G44" s="220"/>
      <c r="H44" s="220"/>
      <c r="I44" s="220"/>
      <c r="J44" s="220"/>
      <c r="K44" s="220"/>
      <c r="L44" s="220"/>
      <c r="M44" s="220"/>
      <c r="N44" s="220"/>
      <c r="O44" s="220"/>
    </row>
    <row r="45" ht="15.75" customHeight="1">
      <c r="B45" s="119"/>
      <c r="C45" s="219"/>
      <c r="D45" s="219"/>
      <c r="E45" s="219"/>
      <c r="F45" s="220"/>
      <c r="G45" s="220"/>
      <c r="H45" s="220"/>
      <c r="I45" s="220"/>
      <c r="J45" s="220"/>
      <c r="K45" s="220"/>
      <c r="L45" s="220"/>
      <c r="M45" s="220"/>
      <c r="N45" s="220"/>
      <c r="O45" s="220"/>
    </row>
    <row r="46" ht="15.75" customHeight="1">
      <c r="B46" s="119"/>
      <c r="C46" s="219"/>
      <c r="D46" s="219"/>
      <c r="E46" s="219"/>
      <c r="F46" s="220"/>
      <c r="G46" s="220"/>
      <c r="H46" s="220"/>
      <c r="I46" s="220"/>
      <c r="J46" s="220"/>
      <c r="K46" s="220"/>
      <c r="L46" s="220"/>
      <c r="M46" s="220"/>
      <c r="N46" s="220"/>
      <c r="O46" s="220"/>
    </row>
    <row r="47" ht="15.75" customHeight="1">
      <c r="B47" s="119"/>
      <c r="C47" s="219"/>
      <c r="D47" s="119"/>
      <c r="E47" s="119"/>
      <c r="F47" s="121"/>
      <c r="G47" s="121"/>
      <c r="H47" s="121"/>
      <c r="I47" s="121"/>
      <c r="J47" s="121"/>
      <c r="K47" s="121"/>
      <c r="L47" s="121"/>
      <c r="M47" s="121"/>
      <c r="N47" s="121"/>
      <c r="O47" s="121"/>
    </row>
    <row r="48" ht="15.75" customHeight="1">
      <c r="B48" s="119"/>
      <c r="C48" s="219"/>
      <c r="D48" s="219"/>
      <c r="E48" s="219"/>
      <c r="F48" s="220"/>
      <c r="G48" s="220"/>
      <c r="H48" s="220"/>
      <c r="I48" s="220"/>
      <c r="J48" s="220"/>
      <c r="K48" s="220"/>
      <c r="L48" s="220"/>
      <c r="M48" s="220"/>
      <c r="N48" s="220"/>
      <c r="O48" s="220"/>
    </row>
    <row r="49" ht="15.75" customHeight="1">
      <c r="B49" s="119"/>
      <c r="C49" s="219"/>
      <c r="D49" s="219"/>
      <c r="E49" s="219"/>
      <c r="F49" s="220"/>
      <c r="G49" s="220"/>
      <c r="H49" s="220"/>
      <c r="I49" s="220"/>
      <c r="J49" s="220"/>
      <c r="K49" s="220"/>
      <c r="L49" s="220"/>
      <c r="M49" s="220"/>
      <c r="N49" s="220"/>
      <c r="O49" s="220"/>
    </row>
    <row r="50" ht="15.75" customHeight="1">
      <c r="B50" s="119"/>
      <c r="C50" s="219"/>
      <c r="D50" s="219"/>
      <c r="E50" s="219"/>
      <c r="F50" s="220"/>
      <c r="G50" s="220"/>
      <c r="H50" s="220"/>
      <c r="I50" s="220"/>
      <c r="J50" s="220"/>
      <c r="K50" s="220"/>
      <c r="L50" s="220"/>
      <c r="M50" s="220"/>
      <c r="N50" s="220"/>
      <c r="O50" s="220"/>
    </row>
    <row r="51" ht="15.75" customHeight="1">
      <c r="B51" s="119"/>
      <c r="C51" s="219"/>
      <c r="D51" s="119"/>
      <c r="E51" s="119"/>
      <c r="F51" s="121"/>
      <c r="G51" s="121"/>
      <c r="H51" s="121"/>
      <c r="I51" s="121"/>
      <c r="J51" s="121"/>
      <c r="K51" s="121"/>
      <c r="L51" s="121"/>
      <c r="M51" s="121"/>
      <c r="N51" s="121"/>
      <c r="O51" s="121"/>
    </row>
    <row r="52" ht="15.75" customHeight="1">
      <c r="B52" s="119"/>
      <c r="C52" s="219"/>
      <c r="D52" s="219"/>
      <c r="E52" s="219"/>
      <c r="F52" s="220"/>
      <c r="G52" s="220"/>
      <c r="H52" s="220"/>
      <c r="I52" s="220"/>
      <c r="J52" s="220"/>
      <c r="K52" s="220"/>
      <c r="L52" s="220"/>
      <c r="M52" s="220"/>
      <c r="N52" s="220"/>
      <c r="O52" s="220"/>
    </row>
    <row r="53" ht="15.75" customHeight="1">
      <c r="B53" s="119"/>
      <c r="C53" s="219"/>
      <c r="D53" s="219"/>
      <c r="E53" s="219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ht="15.75" customHeight="1">
      <c r="B54" s="119"/>
      <c r="C54" s="219"/>
      <c r="D54" s="219"/>
      <c r="E54" s="219"/>
      <c r="F54" s="220"/>
      <c r="G54" s="220"/>
      <c r="H54" s="220"/>
      <c r="I54" s="220"/>
      <c r="J54" s="220"/>
      <c r="K54" s="220"/>
      <c r="L54" s="220"/>
      <c r="M54" s="220"/>
      <c r="N54" s="220"/>
      <c r="O54" s="220"/>
    </row>
    <row r="55" ht="15.75" customHeight="1">
      <c r="B55" s="7"/>
      <c r="C55" s="7"/>
      <c r="D55" s="7"/>
      <c r="E55" s="7"/>
      <c r="F55" s="7"/>
      <c r="G55" s="7"/>
      <c r="H55" s="7"/>
      <c r="I55" s="75"/>
      <c r="J55" s="7"/>
      <c r="K55" s="7"/>
      <c r="L55" s="7"/>
      <c r="M55" s="7"/>
      <c r="N55" s="7"/>
      <c r="O55" s="7"/>
    </row>
    <row r="56" ht="15.0" customHeight="1">
      <c r="B56" s="219"/>
      <c r="C56" s="219"/>
      <c r="D56" s="219"/>
      <c r="E56" s="219"/>
      <c r="F56" s="218"/>
      <c r="G56" s="218"/>
      <c r="H56" s="218"/>
      <c r="I56" s="218"/>
      <c r="J56" s="218"/>
      <c r="K56" s="218"/>
      <c r="L56" s="218"/>
      <c r="M56" s="218"/>
      <c r="N56" s="218"/>
      <c r="O56" s="218"/>
    </row>
    <row r="57" ht="15.0" customHeight="1">
      <c r="B57" s="219"/>
      <c r="C57" s="219"/>
      <c r="D57" s="219"/>
      <c r="E57" s="219"/>
      <c r="F57" s="35"/>
      <c r="G57" s="35"/>
      <c r="H57" s="35"/>
      <c r="I57" s="35"/>
      <c r="J57" s="35"/>
      <c r="K57" s="35"/>
      <c r="L57" s="35"/>
      <c r="M57" s="35"/>
      <c r="N57" s="35"/>
      <c r="O57" s="35"/>
    </row>
    <row r="58" ht="15.75" customHeight="1">
      <c r="B58" s="218"/>
      <c r="C58" s="296"/>
      <c r="D58" s="297"/>
      <c r="E58" s="296"/>
      <c r="F58" s="296"/>
      <c r="G58" s="296"/>
      <c r="H58" s="296"/>
      <c r="I58" s="296"/>
      <c r="J58" s="296"/>
      <c r="K58" s="296"/>
      <c r="L58" s="296"/>
      <c r="M58" s="296"/>
      <c r="N58" s="296"/>
      <c r="O58" s="296"/>
    </row>
    <row r="59" ht="15.75" customHeight="1">
      <c r="B59" s="219"/>
      <c r="C59" s="130"/>
      <c r="D59" s="130"/>
      <c r="E59" s="298"/>
      <c r="F59" s="299"/>
      <c r="G59" s="299"/>
      <c r="H59" s="299"/>
      <c r="I59" s="299"/>
      <c r="J59" s="299"/>
      <c r="K59" s="299"/>
      <c r="L59" s="299"/>
      <c r="M59" s="299"/>
      <c r="N59" s="299"/>
      <c r="O59" s="299"/>
    </row>
    <row r="60" ht="15.75" customHeight="1">
      <c r="B60" s="219"/>
      <c r="C60" s="130"/>
      <c r="D60" s="130"/>
      <c r="E60" s="298"/>
      <c r="F60" s="299"/>
      <c r="G60" s="299"/>
      <c r="H60" s="299"/>
      <c r="I60" s="299"/>
      <c r="J60" s="299"/>
      <c r="K60" s="299"/>
      <c r="L60" s="299"/>
      <c r="M60" s="299"/>
      <c r="N60" s="299"/>
      <c r="O60" s="299"/>
    </row>
    <row r="61" ht="15.75" customHeight="1">
      <c r="B61" s="219"/>
      <c r="C61" s="130"/>
      <c r="D61" s="130"/>
      <c r="E61" s="298"/>
      <c r="F61" s="299"/>
      <c r="G61" s="299"/>
      <c r="H61" s="299"/>
      <c r="I61" s="299"/>
      <c r="J61" s="299"/>
      <c r="K61" s="299"/>
      <c r="L61" s="299"/>
      <c r="M61" s="299"/>
      <c r="N61" s="299"/>
      <c r="O61" s="299"/>
    </row>
    <row r="62" ht="15.75" customHeight="1">
      <c r="B62" s="219"/>
      <c r="C62" s="130"/>
      <c r="D62" s="130"/>
      <c r="E62" s="298"/>
      <c r="F62" s="299"/>
      <c r="G62" s="299"/>
      <c r="H62" s="299"/>
      <c r="I62" s="299"/>
      <c r="J62" s="299"/>
      <c r="K62" s="299"/>
      <c r="L62" s="299"/>
      <c r="M62" s="299"/>
      <c r="N62" s="299"/>
      <c r="O62" s="299"/>
    </row>
    <row r="63" ht="15.75" customHeight="1">
      <c r="B63" s="219"/>
      <c r="C63" s="130"/>
      <c r="D63" s="130"/>
      <c r="E63" s="298"/>
      <c r="F63" s="299"/>
      <c r="G63" s="299"/>
      <c r="H63" s="299"/>
      <c r="I63" s="299"/>
      <c r="J63" s="299"/>
      <c r="K63" s="299"/>
      <c r="L63" s="299"/>
      <c r="M63" s="299"/>
      <c r="N63" s="299"/>
      <c r="O63" s="299"/>
    </row>
    <row r="64" ht="15.75" customHeight="1">
      <c r="B64" s="219"/>
      <c r="C64" s="130"/>
      <c r="D64" s="130"/>
      <c r="E64" s="298"/>
      <c r="F64" s="299"/>
      <c r="G64" s="299"/>
      <c r="H64" s="299"/>
      <c r="I64" s="299"/>
      <c r="J64" s="299"/>
      <c r="K64" s="299"/>
      <c r="L64" s="299"/>
      <c r="M64" s="299"/>
      <c r="N64" s="299"/>
      <c r="O64" s="299"/>
    </row>
    <row r="65" ht="15.75" customHeight="1">
      <c r="B65" s="219"/>
      <c r="C65" s="130"/>
      <c r="D65" s="130"/>
      <c r="E65" s="298"/>
      <c r="F65" s="299"/>
      <c r="G65" s="299"/>
      <c r="H65" s="299"/>
      <c r="I65" s="299"/>
      <c r="J65" s="299"/>
      <c r="K65" s="299"/>
      <c r="L65" s="299"/>
      <c r="M65" s="299"/>
      <c r="N65" s="299"/>
      <c r="O65" s="299"/>
    </row>
    <row r="66" ht="15.75" customHeight="1">
      <c r="B66" s="219"/>
      <c r="C66" s="130"/>
      <c r="D66" s="130"/>
      <c r="E66" s="298"/>
      <c r="F66" s="299"/>
      <c r="G66" s="299"/>
      <c r="H66" s="299"/>
      <c r="I66" s="299"/>
      <c r="J66" s="299"/>
      <c r="K66" s="299"/>
      <c r="L66" s="299"/>
      <c r="M66" s="299"/>
      <c r="N66" s="299"/>
      <c r="O66" s="299"/>
    </row>
    <row r="67" ht="15.75" customHeight="1">
      <c r="B67" s="219"/>
      <c r="C67" s="130"/>
      <c r="D67" s="130"/>
      <c r="E67" s="298"/>
      <c r="F67" s="299"/>
      <c r="G67" s="299"/>
      <c r="H67" s="299"/>
      <c r="I67" s="299"/>
      <c r="J67" s="299"/>
      <c r="K67" s="299"/>
      <c r="L67" s="299"/>
      <c r="M67" s="299"/>
      <c r="N67" s="299"/>
      <c r="O67" s="299"/>
    </row>
    <row r="68" ht="15.75" customHeight="1">
      <c r="B68" s="219"/>
      <c r="C68" s="130"/>
      <c r="D68" s="130"/>
      <c r="E68" s="298"/>
      <c r="F68" s="299"/>
      <c r="G68" s="299"/>
      <c r="H68" s="299"/>
      <c r="I68" s="299"/>
      <c r="J68" s="299"/>
      <c r="K68" s="299"/>
      <c r="L68" s="299"/>
      <c r="M68" s="299"/>
      <c r="N68" s="299"/>
      <c r="O68" s="299"/>
    </row>
    <row r="69" ht="15.75" customHeight="1">
      <c r="B69" s="219"/>
      <c r="C69" s="130"/>
      <c r="D69" s="130"/>
      <c r="E69" s="298"/>
      <c r="F69" s="299"/>
      <c r="G69" s="299"/>
      <c r="H69" s="299"/>
      <c r="I69" s="299"/>
      <c r="J69" s="299"/>
      <c r="K69" s="299"/>
      <c r="L69" s="299"/>
      <c r="M69" s="299"/>
      <c r="N69" s="299"/>
      <c r="O69" s="299"/>
    </row>
    <row r="70" ht="15.75" customHeight="1">
      <c r="B70" s="219"/>
      <c r="C70" s="130"/>
      <c r="D70" s="130"/>
      <c r="E70" s="298"/>
      <c r="F70" s="299"/>
      <c r="G70" s="299"/>
      <c r="H70" s="299"/>
      <c r="I70" s="299"/>
      <c r="J70" s="299"/>
      <c r="K70" s="299"/>
      <c r="L70" s="299"/>
      <c r="M70" s="299"/>
      <c r="N70" s="299"/>
      <c r="O70" s="299"/>
    </row>
    <row r="71" ht="15.75" customHeight="1">
      <c r="B71" s="219"/>
      <c r="C71" s="130"/>
      <c r="D71" s="130"/>
      <c r="E71" s="298"/>
      <c r="F71" s="299"/>
      <c r="G71" s="299"/>
      <c r="H71" s="299"/>
      <c r="I71" s="299"/>
      <c r="J71" s="299"/>
      <c r="K71" s="299"/>
      <c r="L71" s="299"/>
      <c r="M71" s="299"/>
      <c r="N71" s="299"/>
      <c r="O71" s="299"/>
    </row>
    <row r="72" ht="15.75" customHeight="1">
      <c r="B72" s="219"/>
      <c r="C72" s="130"/>
      <c r="D72" s="130"/>
      <c r="E72" s="298"/>
      <c r="F72" s="299"/>
      <c r="G72" s="299"/>
      <c r="H72" s="299"/>
      <c r="I72" s="299"/>
      <c r="J72" s="299"/>
      <c r="K72" s="299"/>
      <c r="L72" s="299"/>
      <c r="M72" s="299"/>
      <c r="N72" s="299"/>
      <c r="O72" s="299"/>
    </row>
    <row r="73" ht="15.75" customHeight="1">
      <c r="B73" s="219"/>
      <c r="C73" s="130"/>
      <c r="D73" s="130"/>
      <c r="E73" s="298"/>
      <c r="F73" s="299"/>
      <c r="G73" s="299"/>
      <c r="H73" s="299"/>
      <c r="I73" s="299"/>
      <c r="J73" s="299"/>
      <c r="K73" s="299"/>
      <c r="L73" s="299"/>
      <c r="M73" s="299"/>
      <c r="N73" s="299"/>
      <c r="O73" s="299"/>
    </row>
    <row r="74" ht="15.75" customHeight="1">
      <c r="B74" s="219"/>
      <c r="C74" s="130"/>
      <c r="D74" s="130"/>
      <c r="E74" s="298"/>
      <c r="F74" s="299"/>
      <c r="G74" s="299"/>
      <c r="H74" s="299"/>
      <c r="I74" s="299"/>
      <c r="J74" s="299"/>
      <c r="K74" s="299"/>
      <c r="L74" s="299"/>
      <c r="M74" s="299"/>
      <c r="N74" s="299"/>
      <c r="O74" s="299"/>
    </row>
    <row r="75" ht="15.75" customHeight="1">
      <c r="B75" s="219"/>
      <c r="C75" s="130"/>
      <c r="D75" s="130"/>
      <c r="E75" s="298"/>
      <c r="F75" s="299"/>
      <c r="G75" s="299"/>
      <c r="H75" s="299"/>
      <c r="I75" s="299"/>
      <c r="J75" s="299"/>
      <c r="K75" s="299"/>
      <c r="L75" s="299"/>
      <c r="M75" s="299"/>
      <c r="N75" s="299"/>
      <c r="O75" s="299"/>
    </row>
    <row r="76" ht="15.75" customHeight="1">
      <c r="B76" s="219"/>
      <c r="C76" s="130"/>
      <c r="D76" s="130"/>
      <c r="E76" s="298"/>
      <c r="F76" s="299"/>
      <c r="G76" s="299"/>
      <c r="H76" s="299"/>
      <c r="I76" s="299"/>
      <c r="J76" s="299"/>
      <c r="K76" s="299"/>
      <c r="L76" s="299"/>
      <c r="M76" s="299"/>
      <c r="N76" s="299"/>
      <c r="O76" s="299"/>
    </row>
    <row r="77" ht="15.75" customHeight="1">
      <c r="B77" s="219"/>
      <c r="C77" s="130"/>
      <c r="D77" s="130"/>
      <c r="E77" s="298"/>
      <c r="F77" s="299"/>
      <c r="G77" s="299"/>
      <c r="H77" s="299"/>
      <c r="I77" s="299"/>
      <c r="J77" s="299"/>
      <c r="K77" s="299"/>
      <c r="L77" s="299"/>
      <c r="M77" s="299"/>
      <c r="N77" s="299"/>
      <c r="O77" s="299"/>
    </row>
    <row r="78" ht="15.75" customHeight="1">
      <c r="B78" s="219"/>
      <c r="C78" s="130"/>
      <c r="D78" s="130"/>
      <c r="E78" s="298"/>
      <c r="F78" s="299"/>
      <c r="G78" s="299"/>
      <c r="H78" s="299"/>
      <c r="I78" s="299"/>
      <c r="J78" s="299"/>
      <c r="K78" s="299"/>
      <c r="L78" s="299"/>
      <c r="M78" s="299"/>
      <c r="N78" s="299"/>
      <c r="O78" s="299"/>
    </row>
    <row r="79" ht="15.75" customHeight="1">
      <c r="B79" s="219"/>
      <c r="C79" s="130"/>
      <c r="D79" s="130"/>
      <c r="E79" s="298"/>
      <c r="F79" s="299"/>
      <c r="G79" s="299"/>
      <c r="H79" s="299"/>
      <c r="I79" s="299"/>
      <c r="J79" s="299"/>
      <c r="K79" s="299"/>
      <c r="L79" s="299"/>
      <c r="M79" s="299"/>
      <c r="N79" s="299"/>
      <c r="O79" s="299"/>
    </row>
    <row r="80" ht="15.75" customHeight="1">
      <c r="B80" s="219"/>
      <c r="C80" s="130"/>
      <c r="D80" s="130"/>
      <c r="E80" s="298"/>
      <c r="F80" s="299"/>
      <c r="G80" s="299"/>
      <c r="H80" s="299"/>
      <c r="I80" s="299"/>
      <c r="J80" s="299"/>
      <c r="K80" s="299"/>
      <c r="L80" s="299"/>
      <c r="M80" s="299"/>
      <c r="N80" s="299"/>
      <c r="O80" s="299"/>
    </row>
    <row r="81" ht="15.75" customHeight="1">
      <c r="B81" s="219"/>
      <c r="C81" s="130"/>
      <c r="D81" s="130"/>
      <c r="E81" s="298"/>
      <c r="F81" s="299"/>
      <c r="G81" s="299"/>
      <c r="H81" s="299"/>
      <c r="I81" s="299"/>
      <c r="J81" s="299"/>
      <c r="K81" s="299"/>
      <c r="L81" s="299"/>
      <c r="M81" s="299"/>
      <c r="N81" s="299"/>
      <c r="O81" s="299"/>
    </row>
    <row r="82" ht="15.75" customHeight="1">
      <c r="B82" s="219"/>
      <c r="C82" s="130"/>
      <c r="D82" s="130"/>
      <c r="E82" s="298"/>
      <c r="F82" s="299"/>
      <c r="G82" s="299"/>
      <c r="H82" s="299"/>
      <c r="I82" s="299"/>
      <c r="J82" s="299"/>
      <c r="K82" s="299"/>
      <c r="L82" s="299"/>
      <c r="M82" s="299"/>
      <c r="N82" s="299"/>
      <c r="O82" s="299"/>
    </row>
    <row r="83" ht="15.75" customHeight="1">
      <c r="B83" s="219"/>
      <c r="C83" s="130"/>
      <c r="D83" s="130"/>
      <c r="E83" s="298"/>
      <c r="F83" s="299"/>
      <c r="G83" s="299"/>
      <c r="H83" s="299"/>
      <c r="I83" s="299"/>
      <c r="J83" s="299"/>
      <c r="K83" s="299"/>
      <c r="L83" s="299"/>
      <c r="M83" s="299"/>
      <c r="N83" s="299"/>
      <c r="O83" s="299"/>
    </row>
    <row r="84" ht="15.75" customHeight="1">
      <c r="B84" s="219"/>
      <c r="C84" s="130"/>
      <c r="D84" s="130"/>
      <c r="E84" s="298"/>
      <c r="F84" s="299"/>
      <c r="G84" s="299"/>
      <c r="H84" s="299"/>
      <c r="I84" s="299"/>
      <c r="J84" s="299"/>
      <c r="K84" s="299"/>
      <c r="L84" s="299"/>
      <c r="M84" s="299"/>
      <c r="N84" s="299"/>
      <c r="O84" s="299"/>
    </row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8">
    <mergeCell ref="C36:C37"/>
    <mergeCell ref="D36:D37"/>
    <mergeCell ref="B38:B39"/>
    <mergeCell ref="C38:C39"/>
    <mergeCell ref="D38:D39"/>
    <mergeCell ref="B32:B33"/>
    <mergeCell ref="C32:C33"/>
    <mergeCell ref="D32:D33"/>
    <mergeCell ref="B34:B35"/>
    <mergeCell ref="C34:C35"/>
    <mergeCell ref="D34:D35"/>
    <mergeCell ref="B36:B37"/>
    <mergeCell ref="B1:E1"/>
    <mergeCell ref="I3:J3"/>
    <mergeCell ref="K3:M3"/>
    <mergeCell ref="B5:E6"/>
    <mergeCell ref="J5:M5"/>
    <mergeCell ref="F6:I6"/>
    <mergeCell ref="J6:M6"/>
    <mergeCell ref="D7:E7"/>
    <mergeCell ref="B8:B9"/>
    <mergeCell ref="C8:C9"/>
    <mergeCell ref="D8:E8"/>
    <mergeCell ref="D9:E9"/>
    <mergeCell ref="B10:B11"/>
    <mergeCell ref="C10:C11"/>
    <mergeCell ref="D10:E10"/>
    <mergeCell ref="D11:E11"/>
    <mergeCell ref="D12:E12"/>
    <mergeCell ref="D13:E13"/>
    <mergeCell ref="D14:E14"/>
    <mergeCell ref="D15:E15"/>
    <mergeCell ref="D16:E16"/>
    <mergeCell ref="B26:E26"/>
    <mergeCell ref="F26:I26"/>
    <mergeCell ref="J26:M26"/>
    <mergeCell ref="E27:M27"/>
    <mergeCell ref="D17:E17"/>
    <mergeCell ref="D18:E18"/>
    <mergeCell ref="D19:E19"/>
    <mergeCell ref="B23:E24"/>
    <mergeCell ref="F23:I23"/>
    <mergeCell ref="J23:M23"/>
    <mergeCell ref="B25:E25"/>
    <mergeCell ref="B12:B13"/>
    <mergeCell ref="C12:C13"/>
    <mergeCell ref="B14:B15"/>
    <mergeCell ref="C14:C15"/>
    <mergeCell ref="B16:B17"/>
    <mergeCell ref="C16:C17"/>
    <mergeCell ref="C18:C19"/>
    <mergeCell ref="B18:B19"/>
    <mergeCell ref="B28:B29"/>
    <mergeCell ref="C28:C29"/>
    <mergeCell ref="D28:D29"/>
    <mergeCell ref="B30:B31"/>
    <mergeCell ref="C30:C31"/>
    <mergeCell ref="D30:D31"/>
  </mergeCells>
  <dataValidations>
    <dataValidation type="list" allowBlank="1" showErrorMessage="1" sqref="J5">
      <formula1>$AD$5:$AD$7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0"/>
  <cols>
    <col customWidth="1" min="1" max="1" width="4.86"/>
    <col customWidth="1" min="2" max="2" width="7.14"/>
    <col customWidth="1" min="3" max="3" width="17.14"/>
    <col customWidth="1" min="4" max="4" width="11.86"/>
    <col customWidth="1" min="5" max="5" width="13.43"/>
    <col customWidth="1" min="6" max="13" width="8.71"/>
    <col customWidth="1" min="14" max="15" width="8.29"/>
    <col customWidth="1" min="16" max="37" width="8.71"/>
  </cols>
  <sheetData>
    <row r="1" ht="51.0" customHeight="1">
      <c r="B1" s="35"/>
      <c r="H1" s="36" t="s">
        <v>47</v>
      </c>
      <c r="N1" s="7"/>
      <c r="O1" s="7"/>
      <c r="P1" s="7"/>
      <c r="Q1" s="7"/>
      <c r="R1" s="7"/>
      <c r="S1" s="7"/>
      <c r="T1" s="7"/>
      <c r="U1" s="7"/>
      <c r="V1" s="7"/>
    </row>
    <row r="2" ht="25.5" customHeight="1">
      <c r="B2" s="127" t="s">
        <v>168</v>
      </c>
      <c r="C2" s="7"/>
      <c r="D2" s="7"/>
      <c r="E2" s="7"/>
      <c r="F2" s="7"/>
      <c r="G2" s="233"/>
      <c r="I2" s="300" t="s">
        <v>169</v>
      </c>
      <c r="J2" s="300"/>
      <c r="K2" s="300"/>
      <c r="L2" s="300"/>
      <c r="M2" s="45"/>
      <c r="N2" s="45"/>
      <c r="O2" s="40"/>
      <c r="U2" s="7"/>
      <c r="V2" s="7"/>
    </row>
    <row r="3" ht="25.5" customHeight="1">
      <c r="B3" s="41" t="s">
        <v>49</v>
      </c>
      <c r="C3" s="41"/>
      <c r="D3" s="42"/>
      <c r="E3" s="42"/>
      <c r="F3" s="7"/>
      <c r="G3" s="7"/>
      <c r="H3" s="7"/>
      <c r="I3" s="43" t="s">
        <v>162</v>
      </c>
      <c r="J3" s="44"/>
      <c r="K3" s="43" t="s">
        <v>163</v>
      </c>
      <c r="L3" s="11"/>
      <c r="M3" s="44"/>
      <c r="N3" s="45"/>
      <c r="O3" s="45"/>
      <c r="P3" s="45"/>
      <c r="Q3" s="39"/>
      <c r="R3" s="39"/>
      <c r="S3" s="7"/>
      <c r="T3" s="7"/>
      <c r="U3" s="7"/>
      <c r="V3" s="7"/>
    </row>
    <row r="4" ht="15.75" customHeight="1">
      <c r="B4" s="219"/>
      <c r="C4" s="219"/>
      <c r="D4" s="219"/>
      <c r="E4" s="219"/>
      <c r="F4" s="301"/>
      <c r="G4" s="301"/>
      <c r="H4" s="301"/>
      <c r="I4" s="301"/>
      <c r="J4" s="301"/>
      <c r="K4" s="301"/>
      <c r="L4" s="301"/>
      <c r="M4" s="301"/>
      <c r="N4" s="217"/>
      <c r="O4" s="217"/>
      <c r="P4" s="7"/>
      <c r="Q4" s="7"/>
      <c r="R4" s="7"/>
      <c r="S4" s="7"/>
      <c r="T4" s="7"/>
      <c r="U4" s="7"/>
      <c r="V4" s="7"/>
    </row>
    <row r="5" ht="27.0" customHeight="1">
      <c r="B5" s="246" t="s">
        <v>170</v>
      </c>
      <c r="C5" s="247"/>
      <c r="D5" s="247"/>
      <c r="E5" s="248"/>
      <c r="F5" s="49"/>
      <c r="G5" s="50"/>
      <c r="H5" s="249" t="s">
        <v>54</v>
      </c>
      <c r="I5" s="52">
        <v>0.0</v>
      </c>
      <c r="J5" s="49" t="s">
        <v>52</v>
      </c>
      <c r="K5" s="27"/>
      <c r="L5" s="27"/>
      <c r="M5" s="28"/>
      <c r="N5" s="119"/>
      <c r="O5" s="119"/>
      <c r="P5" s="119"/>
      <c r="Q5" s="119"/>
      <c r="R5" s="217"/>
      <c r="S5" s="217"/>
      <c r="T5" s="217"/>
      <c r="U5" s="7"/>
      <c r="V5" s="7"/>
      <c r="AD5" s="46" t="s">
        <v>52</v>
      </c>
      <c r="AE5" s="131"/>
      <c r="AF5" s="46"/>
      <c r="AG5" s="46"/>
      <c r="AH5" s="46"/>
      <c r="AI5" s="46"/>
      <c r="AJ5" s="46"/>
      <c r="AK5" s="46"/>
    </row>
    <row r="6" ht="27.0" customHeight="1">
      <c r="B6" s="133"/>
      <c r="C6" s="23"/>
      <c r="D6" s="23"/>
      <c r="E6" s="107"/>
      <c r="F6" s="250" t="s">
        <v>171</v>
      </c>
      <c r="G6" s="27"/>
      <c r="H6" s="27"/>
      <c r="I6" s="28"/>
      <c r="J6" s="251" t="s">
        <v>172</v>
      </c>
      <c r="K6" s="27"/>
      <c r="L6" s="27"/>
      <c r="M6" s="28"/>
      <c r="N6" s="119"/>
      <c r="O6" s="119"/>
      <c r="P6" s="119"/>
      <c r="Q6" s="119"/>
      <c r="R6" s="217"/>
      <c r="S6" s="217"/>
      <c r="T6" s="217"/>
      <c r="U6" s="7"/>
      <c r="V6" s="7"/>
      <c r="AD6" s="117" t="s">
        <v>55</v>
      </c>
      <c r="AE6" s="131"/>
      <c r="AF6" s="46"/>
      <c r="AG6" s="46"/>
      <c r="AH6" s="46"/>
      <c r="AI6" s="46"/>
      <c r="AJ6" s="46"/>
      <c r="AK6" s="46"/>
    </row>
    <row r="7" ht="28.5" customHeight="1">
      <c r="B7" s="54" t="s">
        <v>7</v>
      </c>
      <c r="C7" s="55" t="s">
        <v>56</v>
      </c>
      <c r="D7" s="56" t="s">
        <v>57</v>
      </c>
      <c r="E7" s="48"/>
      <c r="F7" s="222">
        <v>1750.0</v>
      </c>
      <c r="G7" s="222">
        <v>2000.0</v>
      </c>
      <c r="H7" s="222">
        <v>2250.0</v>
      </c>
      <c r="I7" s="252">
        <v>2500.0</v>
      </c>
      <c r="J7" s="253">
        <v>1750.0</v>
      </c>
      <c r="K7" s="222">
        <v>2000.0</v>
      </c>
      <c r="L7" s="222">
        <v>2250.0</v>
      </c>
      <c r="M7" s="254">
        <v>2500.0</v>
      </c>
      <c r="N7" s="217"/>
      <c r="O7" s="217"/>
      <c r="P7" s="217"/>
      <c r="Q7" s="217"/>
      <c r="R7" s="217"/>
      <c r="S7" s="217"/>
      <c r="T7" s="217"/>
      <c r="U7" s="7"/>
      <c r="V7" s="7"/>
      <c r="AD7" s="117" t="s">
        <v>58</v>
      </c>
      <c r="AE7" s="131"/>
      <c r="AF7" s="46"/>
      <c r="AG7" s="46"/>
      <c r="AH7" s="46"/>
      <c r="AI7" s="46"/>
      <c r="AJ7" s="46"/>
      <c r="AK7" s="46"/>
    </row>
    <row r="8" ht="15.0" customHeight="1">
      <c r="B8" s="89">
        <v>4.0</v>
      </c>
      <c r="C8" s="61">
        <v>210.0</v>
      </c>
      <c r="D8" s="62" t="s">
        <v>59</v>
      </c>
      <c r="E8" s="63"/>
      <c r="F8" s="64">
        <f t="shared" ref="F8:M8" si="1">ROUND(AD8-(AD8*$I$5),0)</f>
        <v>15378</v>
      </c>
      <c r="G8" s="64">
        <f t="shared" si="1"/>
        <v>17556</v>
      </c>
      <c r="H8" s="64">
        <f t="shared" si="1"/>
        <v>19756</v>
      </c>
      <c r="I8" s="255">
        <f t="shared" si="1"/>
        <v>21956</v>
      </c>
      <c r="J8" s="256">
        <f t="shared" si="1"/>
        <v>30740</v>
      </c>
      <c r="K8" s="64">
        <f t="shared" si="1"/>
        <v>35124</v>
      </c>
      <c r="L8" s="64">
        <f t="shared" si="1"/>
        <v>39507</v>
      </c>
      <c r="M8" s="65">
        <f t="shared" si="1"/>
        <v>43892</v>
      </c>
      <c r="N8" s="257"/>
      <c r="O8" s="257"/>
      <c r="P8" s="257"/>
      <c r="Q8" s="257"/>
      <c r="R8" s="7"/>
      <c r="S8" s="7"/>
      <c r="T8" s="7"/>
      <c r="U8" s="7"/>
      <c r="V8" s="7"/>
      <c r="AD8" s="46">
        <v>15378.0</v>
      </c>
      <c r="AE8" s="46">
        <v>17556.0</v>
      </c>
      <c r="AF8" s="46">
        <v>19756.0</v>
      </c>
      <c r="AG8" s="46">
        <v>21956.0</v>
      </c>
      <c r="AH8" s="46">
        <v>30740.0</v>
      </c>
      <c r="AI8" s="46">
        <v>35124.0</v>
      </c>
      <c r="AJ8" s="46">
        <v>39507.0</v>
      </c>
      <c r="AK8" s="46">
        <v>43892.0</v>
      </c>
    </row>
    <row r="9" ht="15.0" customHeight="1">
      <c r="B9" s="67"/>
      <c r="C9" s="68"/>
      <c r="D9" s="69" t="str">
        <f>RIGHT($J$5,21)</f>
        <v>ΔТ=70⁰С (95/85/20) Вт</v>
      </c>
      <c r="E9" s="70"/>
      <c r="F9" s="71">
        <f t="shared" ref="F9:M9" si="2">ROUND(IF($D9="ΔТ=70⁰С (95/85/20) Вт",AD9,(IF($D9="ΔТ=60⁰С (90/70/20) Вт",AD9*0.818,AD9*0.646))),0)</f>
        <v>699</v>
      </c>
      <c r="G9" s="71">
        <f t="shared" si="2"/>
        <v>798</v>
      </c>
      <c r="H9" s="71">
        <f t="shared" si="2"/>
        <v>898</v>
      </c>
      <c r="I9" s="72">
        <f t="shared" si="2"/>
        <v>998</v>
      </c>
      <c r="J9" s="258">
        <f t="shared" si="2"/>
        <v>1397</v>
      </c>
      <c r="K9" s="71">
        <f t="shared" si="2"/>
        <v>1597</v>
      </c>
      <c r="L9" s="71">
        <f t="shared" si="2"/>
        <v>1796</v>
      </c>
      <c r="M9" s="72">
        <f t="shared" si="2"/>
        <v>1995</v>
      </c>
      <c r="N9" s="257"/>
      <c r="O9" s="257"/>
      <c r="P9" s="257"/>
      <c r="Q9" s="257"/>
      <c r="R9" s="7"/>
      <c r="S9" s="7"/>
      <c r="T9" s="7"/>
      <c r="U9" s="7"/>
      <c r="V9" s="7"/>
      <c r="AD9" s="46">
        <v>699.0</v>
      </c>
      <c r="AE9" s="46">
        <v>798.0</v>
      </c>
      <c r="AF9" s="46">
        <v>898.0</v>
      </c>
      <c r="AG9" s="46">
        <v>998.0</v>
      </c>
      <c r="AH9" s="46">
        <v>1397.28</v>
      </c>
      <c r="AI9" s="46">
        <v>1596.54</v>
      </c>
      <c r="AJ9" s="46">
        <v>1795.8</v>
      </c>
      <c r="AK9" s="46">
        <v>1995.06</v>
      </c>
    </row>
    <row r="10" ht="15.75" customHeight="1">
      <c r="B10" s="89">
        <v>6.0</v>
      </c>
      <c r="C10" s="61">
        <v>314.0</v>
      </c>
      <c r="D10" s="62" t="s">
        <v>59</v>
      </c>
      <c r="E10" s="63"/>
      <c r="F10" s="64">
        <f t="shared" ref="F10:M10" si="3">ROUND(AD10-(AD10*$I$5),0)</f>
        <v>23894</v>
      </c>
      <c r="G10" s="64">
        <f t="shared" si="3"/>
        <v>27330</v>
      </c>
      <c r="H10" s="64">
        <f t="shared" si="3"/>
        <v>30740</v>
      </c>
      <c r="I10" s="255">
        <f t="shared" si="3"/>
        <v>34150</v>
      </c>
      <c r="J10" s="256">
        <f t="shared" si="3"/>
        <v>47787</v>
      </c>
      <c r="K10" s="64">
        <f t="shared" si="3"/>
        <v>54662</v>
      </c>
      <c r="L10" s="64">
        <f t="shared" si="3"/>
        <v>61480</v>
      </c>
      <c r="M10" s="65">
        <f t="shared" si="3"/>
        <v>68300</v>
      </c>
      <c r="N10" s="220"/>
      <c r="O10" s="220"/>
      <c r="P10" s="7"/>
      <c r="Q10" s="7"/>
      <c r="R10" s="7"/>
      <c r="S10" s="7"/>
      <c r="T10" s="7"/>
      <c r="U10" s="7"/>
      <c r="V10" s="7"/>
      <c r="AD10" s="46">
        <v>23894.0</v>
      </c>
      <c r="AE10" s="46">
        <v>27330.0</v>
      </c>
      <c r="AF10" s="46">
        <v>30740.0</v>
      </c>
      <c r="AG10" s="46">
        <v>34150.0</v>
      </c>
      <c r="AH10" s="46">
        <v>47787.0</v>
      </c>
      <c r="AI10" s="46">
        <v>54662.0</v>
      </c>
      <c r="AJ10" s="46">
        <v>61480.0</v>
      </c>
      <c r="AK10" s="46">
        <v>68300.0</v>
      </c>
    </row>
    <row r="11" ht="15.75" customHeight="1">
      <c r="B11" s="67"/>
      <c r="C11" s="68"/>
      <c r="D11" s="69" t="str">
        <f>RIGHT($J$5,21)</f>
        <v>ΔТ=70⁰С (95/85/20) Вт</v>
      </c>
      <c r="E11" s="70"/>
      <c r="F11" s="71">
        <f t="shared" ref="F11:M11" si="4">ROUND(IF($D11="ΔТ=70⁰С (95/85/20) Вт",AD11,(IF($D11="ΔТ=60⁰С (90/70/20) Вт",AD11*0.818,AD11*0.646))),0)</f>
        <v>1086</v>
      </c>
      <c r="G11" s="71">
        <f t="shared" si="4"/>
        <v>1242</v>
      </c>
      <c r="H11" s="71">
        <f t="shared" si="4"/>
        <v>1397</v>
      </c>
      <c r="I11" s="72">
        <f t="shared" si="4"/>
        <v>1552</v>
      </c>
      <c r="J11" s="258">
        <f t="shared" si="4"/>
        <v>2172</v>
      </c>
      <c r="K11" s="71">
        <f t="shared" si="4"/>
        <v>2485</v>
      </c>
      <c r="L11" s="71">
        <f t="shared" si="4"/>
        <v>2795</v>
      </c>
      <c r="M11" s="72">
        <f t="shared" si="4"/>
        <v>3105</v>
      </c>
      <c r="N11" s="220"/>
      <c r="O11" s="220"/>
      <c r="P11" s="7"/>
      <c r="Q11" s="7"/>
      <c r="R11" s="7"/>
      <c r="S11" s="7"/>
      <c r="T11" s="7"/>
      <c r="U11" s="7"/>
      <c r="V11" s="7"/>
      <c r="AD11" s="46">
        <v>1086.09</v>
      </c>
      <c r="AE11" s="46">
        <v>1242.3</v>
      </c>
      <c r="AF11" s="46">
        <v>1397.28</v>
      </c>
      <c r="AG11" s="46">
        <v>1552.26</v>
      </c>
      <c r="AH11" s="46">
        <v>2172.18</v>
      </c>
      <c r="AI11" s="46">
        <v>2484.6</v>
      </c>
      <c r="AJ11" s="46">
        <v>2794.56</v>
      </c>
      <c r="AK11" s="46">
        <v>3104.52</v>
      </c>
    </row>
    <row r="12" ht="15.75" customHeight="1">
      <c r="B12" s="89">
        <v>8.0</v>
      </c>
      <c r="C12" s="61">
        <v>418.0</v>
      </c>
      <c r="D12" s="62" t="s">
        <v>59</v>
      </c>
      <c r="E12" s="63"/>
      <c r="F12" s="64">
        <f t="shared" ref="F12:M12" si="5">ROUND(AD12-(AD12*$I$5),0)</f>
        <v>32445</v>
      </c>
      <c r="G12" s="64">
        <f t="shared" si="5"/>
        <v>37099</v>
      </c>
      <c r="H12" s="64">
        <f t="shared" si="5"/>
        <v>41727</v>
      </c>
      <c r="I12" s="255">
        <f t="shared" si="5"/>
        <v>46354</v>
      </c>
      <c r="J12" s="256">
        <f t="shared" si="5"/>
        <v>64890</v>
      </c>
      <c r="K12" s="64">
        <f t="shared" si="5"/>
        <v>74199</v>
      </c>
      <c r="L12" s="64">
        <f t="shared" si="5"/>
        <v>83453</v>
      </c>
      <c r="M12" s="65">
        <f t="shared" si="5"/>
        <v>92708</v>
      </c>
      <c r="N12" s="220"/>
      <c r="O12" s="220"/>
      <c r="P12" s="7"/>
      <c r="Q12" s="7"/>
      <c r="R12" s="7"/>
      <c r="S12" s="7"/>
      <c r="T12" s="7"/>
      <c r="U12" s="7"/>
      <c r="V12" s="7"/>
      <c r="AD12" s="46">
        <v>32445.0</v>
      </c>
      <c r="AE12" s="46">
        <v>37099.0</v>
      </c>
      <c r="AF12" s="46">
        <v>41727.0</v>
      </c>
      <c r="AG12" s="46">
        <v>46354.0</v>
      </c>
      <c r="AH12" s="46">
        <v>64890.0</v>
      </c>
      <c r="AI12" s="46">
        <v>74199.0</v>
      </c>
      <c r="AJ12" s="46">
        <v>83453.0</v>
      </c>
      <c r="AK12" s="46">
        <v>92708.0</v>
      </c>
    </row>
    <row r="13" ht="15.75" customHeight="1">
      <c r="B13" s="67"/>
      <c r="C13" s="68"/>
      <c r="D13" s="69" t="str">
        <f>RIGHT($J$5,21)</f>
        <v>ΔТ=70⁰С (95/85/20) Вт</v>
      </c>
      <c r="E13" s="70"/>
      <c r="F13" s="71">
        <f t="shared" ref="F13:M13" si="6">ROUND(IF($D13="ΔТ=70⁰С (95/85/20) Вт",AD13,(IF($D13="ΔТ=60⁰С (90/70/20) Вт",AD13*0.818,AD13*0.646))),0)</f>
        <v>1475</v>
      </c>
      <c r="G13" s="71">
        <f t="shared" si="6"/>
        <v>1686</v>
      </c>
      <c r="H13" s="71">
        <f t="shared" si="6"/>
        <v>1897</v>
      </c>
      <c r="I13" s="72">
        <f t="shared" si="6"/>
        <v>2107</v>
      </c>
      <c r="J13" s="258">
        <f t="shared" si="6"/>
        <v>2950</v>
      </c>
      <c r="K13" s="71">
        <f t="shared" si="6"/>
        <v>3373</v>
      </c>
      <c r="L13" s="71">
        <f t="shared" si="6"/>
        <v>3793</v>
      </c>
      <c r="M13" s="72">
        <f t="shared" si="6"/>
        <v>4214</v>
      </c>
      <c r="N13" s="220"/>
      <c r="O13" s="220"/>
      <c r="P13" s="7"/>
      <c r="Q13" s="7"/>
      <c r="R13" s="7"/>
      <c r="S13" s="7"/>
      <c r="T13" s="7"/>
      <c r="U13" s="7"/>
      <c r="V13" s="7"/>
      <c r="AD13" s="46">
        <v>1474.77</v>
      </c>
      <c r="AE13" s="46">
        <v>1686.3300000000002</v>
      </c>
      <c r="AF13" s="46">
        <v>1896.66</v>
      </c>
      <c r="AG13" s="46">
        <v>2106.99</v>
      </c>
      <c r="AH13" s="46">
        <v>2949.54</v>
      </c>
      <c r="AI13" s="46">
        <v>3372.6600000000003</v>
      </c>
      <c r="AJ13" s="46">
        <v>3793.32</v>
      </c>
      <c r="AK13" s="46">
        <v>4213.98</v>
      </c>
    </row>
    <row r="14" ht="15.75" customHeight="1">
      <c r="B14" s="89">
        <v>10.0</v>
      </c>
      <c r="C14" s="61">
        <v>522.0</v>
      </c>
      <c r="D14" s="62" t="s">
        <v>59</v>
      </c>
      <c r="E14" s="63"/>
      <c r="F14" s="64">
        <f t="shared" ref="F14:M14" si="7">ROUND(AD14-(AD14*$I$5),0)</f>
        <v>40996</v>
      </c>
      <c r="G14" s="64">
        <f t="shared" si="7"/>
        <v>46868</v>
      </c>
      <c r="H14" s="64">
        <f t="shared" si="7"/>
        <v>52713</v>
      </c>
      <c r="I14" s="255">
        <f t="shared" si="7"/>
        <v>58585</v>
      </c>
      <c r="J14" s="256">
        <f t="shared" si="7"/>
        <v>81992</v>
      </c>
      <c r="K14" s="64">
        <f t="shared" si="7"/>
        <v>93736</v>
      </c>
      <c r="L14" s="64">
        <f t="shared" si="7"/>
        <v>105426</v>
      </c>
      <c r="M14" s="65">
        <f t="shared" si="7"/>
        <v>117170</v>
      </c>
      <c r="N14" s="220"/>
      <c r="O14" s="220"/>
      <c r="P14" s="7"/>
      <c r="Q14" s="7"/>
      <c r="R14" s="7"/>
      <c r="S14" s="7"/>
      <c r="T14" s="7"/>
      <c r="U14" s="7"/>
      <c r="V14" s="7"/>
      <c r="AD14" s="46">
        <v>40996.0</v>
      </c>
      <c r="AE14" s="46">
        <v>46868.0</v>
      </c>
      <c r="AF14" s="46">
        <v>52713.0</v>
      </c>
      <c r="AG14" s="46">
        <v>58585.0</v>
      </c>
      <c r="AH14" s="46">
        <v>81992.0</v>
      </c>
      <c r="AI14" s="46">
        <v>93736.0</v>
      </c>
      <c r="AJ14" s="46">
        <v>105426.0</v>
      </c>
      <c r="AK14" s="46">
        <v>117170.0</v>
      </c>
    </row>
    <row r="15" ht="15.75" customHeight="1">
      <c r="B15" s="67"/>
      <c r="C15" s="68"/>
      <c r="D15" s="69" t="str">
        <f>RIGHT($J$5,21)</f>
        <v>ΔТ=70⁰С (95/85/20) Вт</v>
      </c>
      <c r="E15" s="70"/>
      <c r="F15" s="71">
        <f t="shared" ref="F15:M15" si="8">ROUND(IF($D15="ΔТ=70⁰С (95/85/20) Вт",AD15,(IF($D15="ΔТ=60⁰С (90/70/20) Вт",AD15*0.818,AD15*0.646))),0)</f>
        <v>1863</v>
      </c>
      <c r="G15" s="71">
        <f t="shared" si="8"/>
        <v>2130</v>
      </c>
      <c r="H15" s="71">
        <f t="shared" si="8"/>
        <v>2396</v>
      </c>
      <c r="I15" s="72">
        <f t="shared" si="8"/>
        <v>2663</v>
      </c>
      <c r="J15" s="258">
        <f t="shared" si="8"/>
        <v>3727</v>
      </c>
      <c r="K15" s="71">
        <f t="shared" si="8"/>
        <v>4261</v>
      </c>
      <c r="L15" s="71">
        <f t="shared" si="8"/>
        <v>4792</v>
      </c>
      <c r="M15" s="72">
        <f t="shared" si="8"/>
        <v>5326</v>
      </c>
      <c r="N15" s="220"/>
      <c r="O15" s="220"/>
      <c r="P15" s="7"/>
      <c r="Q15" s="7"/>
      <c r="R15" s="7"/>
      <c r="S15" s="7"/>
      <c r="T15" s="7"/>
      <c r="U15" s="7"/>
      <c r="V15" s="7"/>
      <c r="AD15" s="46">
        <v>1863.45</v>
      </c>
      <c r="AE15" s="46">
        <v>2130.36</v>
      </c>
      <c r="AF15" s="46">
        <v>2396.04</v>
      </c>
      <c r="AG15" s="46">
        <v>2662.95</v>
      </c>
      <c r="AH15" s="46">
        <v>3726.9</v>
      </c>
      <c r="AI15" s="46">
        <v>4260.72</v>
      </c>
      <c r="AJ15" s="46">
        <v>4792.08</v>
      </c>
      <c r="AK15" s="46">
        <v>5325.9</v>
      </c>
    </row>
    <row r="16" ht="15.75" customHeight="1">
      <c r="B16" s="89">
        <v>12.0</v>
      </c>
      <c r="C16" s="61">
        <v>626.0</v>
      </c>
      <c r="D16" s="62" t="s">
        <v>59</v>
      </c>
      <c r="E16" s="63"/>
      <c r="F16" s="64">
        <f t="shared" ref="F16:I16" si="9">ROUND(AD16-(AD16*$I$5),0)</f>
        <v>49520</v>
      </c>
      <c r="G16" s="64">
        <f t="shared" si="9"/>
        <v>56610</v>
      </c>
      <c r="H16" s="64">
        <f t="shared" si="9"/>
        <v>63672</v>
      </c>
      <c r="I16" s="255">
        <f t="shared" si="9"/>
        <v>70789</v>
      </c>
      <c r="J16" s="259"/>
      <c r="K16" s="259"/>
      <c r="L16" s="259"/>
      <c r="M16" s="260"/>
      <c r="N16" s="121"/>
      <c r="O16" s="121"/>
      <c r="P16" s="7"/>
      <c r="Q16" s="7"/>
      <c r="R16" s="7"/>
      <c r="S16" s="7"/>
      <c r="T16" s="7"/>
      <c r="U16" s="7"/>
      <c r="V16" s="7"/>
      <c r="AD16" s="46">
        <v>49520.0</v>
      </c>
      <c r="AE16" s="46">
        <v>56610.0</v>
      </c>
      <c r="AF16" s="46">
        <v>63672.0</v>
      </c>
      <c r="AG16" s="46">
        <v>70789.0</v>
      </c>
      <c r="AH16" s="46"/>
      <c r="AI16" s="46"/>
      <c r="AJ16" s="46"/>
      <c r="AK16" s="46"/>
    </row>
    <row r="17" ht="15.75" customHeight="1">
      <c r="B17" s="67"/>
      <c r="C17" s="68"/>
      <c r="D17" s="69" t="str">
        <f>RIGHT($J$5,21)</f>
        <v>ΔТ=70⁰С (95/85/20) Вт</v>
      </c>
      <c r="E17" s="70"/>
      <c r="F17" s="71">
        <f t="shared" ref="F17:I17" si="10">ROUND(IF($D17="ΔТ=70⁰С (95/85/20) Вт",AD17,(IF($D17="ΔТ=60⁰С (90/70/20) Вт",AD17*0.818,AD17*0.646))),0)</f>
        <v>2251</v>
      </c>
      <c r="G17" s="71">
        <f t="shared" si="10"/>
        <v>2573</v>
      </c>
      <c r="H17" s="71">
        <f t="shared" si="10"/>
        <v>2894</v>
      </c>
      <c r="I17" s="72">
        <f t="shared" si="10"/>
        <v>3218</v>
      </c>
      <c r="J17" s="186"/>
      <c r="K17" s="186"/>
      <c r="L17" s="186"/>
      <c r="M17" s="187"/>
      <c r="N17" s="121"/>
      <c r="O17" s="121"/>
      <c r="P17" s="7"/>
      <c r="Q17" s="7"/>
      <c r="R17" s="7"/>
      <c r="S17" s="7"/>
      <c r="T17" s="7"/>
      <c r="U17" s="7"/>
      <c r="V17" s="7"/>
      <c r="AD17" s="46">
        <v>2250.9</v>
      </c>
      <c r="AE17" s="46">
        <v>2573.1600000000003</v>
      </c>
      <c r="AF17" s="46">
        <v>2894.19</v>
      </c>
      <c r="AG17" s="46">
        <v>3217.68</v>
      </c>
      <c r="AH17" s="46"/>
      <c r="AI17" s="46"/>
      <c r="AJ17" s="46"/>
      <c r="AK17" s="46"/>
    </row>
    <row r="18" ht="15.75" customHeight="1">
      <c r="B18" s="89">
        <v>14.0</v>
      </c>
      <c r="C18" s="61">
        <v>730.0</v>
      </c>
      <c r="D18" s="62" t="s">
        <v>59</v>
      </c>
      <c r="E18" s="63"/>
      <c r="F18" s="64">
        <f t="shared" ref="F18:I18" si="11">ROUND(AD18-(AD18*$I$5),0)</f>
        <v>58080</v>
      </c>
      <c r="G18" s="64">
        <f t="shared" si="11"/>
        <v>66374</v>
      </c>
      <c r="H18" s="64">
        <f t="shared" si="11"/>
        <v>74668</v>
      </c>
      <c r="I18" s="255">
        <f t="shared" si="11"/>
        <v>82984</v>
      </c>
      <c r="J18" s="186"/>
      <c r="K18" s="186"/>
      <c r="L18" s="186"/>
      <c r="M18" s="187"/>
      <c r="N18" s="220"/>
      <c r="O18" s="220"/>
      <c r="P18" s="7"/>
      <c r="Q18" s="7"/>
      <c r="R18" s="7"/>
      <c r="S18" s="7"/>
      <c r="T18" s="7"/>
      <c r="U18" s="7"/>
      <c r="V18" s="7"/>
      <c r="AD18" s="46">
        <v>58080.0</v>
      </c>
      <c r="AE18" s="46">
        <v>66374.0</v>
      </c>
      <c r="AF18" s="46">
        <v>74668.0</v>
      </c>
      <c r="AG18" s="46">
        <v>82984.0</v>
      </c>
      <c r="AH18" s="46"/>
      <c r="AI18" s="46"/>
      <c r="AJ18" s="46"/>
      <c r="AK18" s="46"/>
    </row>
    <row r="19" ht="15.75" customHeight="1">
      <c r="B19" s="73"/>
      <c r="C19" s="74"/>
      <c r="D19" s="69" t="str">
        <f>RIGHT($J$5,21)</f>
        <v>ΔТ=70⁰С (95/85/20) Вт</v>
      </c>
      <c r="E19" s="70"/>
      <c r="F19" s="71">
        <f t="shared" ref="F19:I19" si="12">ROUND(IF($D19="ΔТ=70⁰С (95/85/20) Вт",AD19,(IF($D19="ΔТ=60⁰С (90/70/20) Вт",AD19*0.818,AD19*0.646))),0)</f>
        <v>2640</v>
      </c>
      <c r="G19" s="71">
        <f t="shared" si="12"/>
        <v>3017</v>
      </c>
      <c r="H19" s="71">
        <f t="shared" si="12"/>
        <v>3394</v>
      </c>
      <c r="I19" s="72">
        <f t="shared" si="12"/>
        <v>3772</v>
      </c>
      <c r="J19" s="179"/>
      <c r="K19" s="179"/>
      <c r="L19" s="179"/>
      <c r="M19" s="180"/>
      <c r="N19" s="220"/>
      <c r="O19" s="220"/>
      <c r="P19" s="7"/>
      <c r="Q19" s="7"/>
      <c r="R19" s="7"/>
      <c r="S19" s="7"/>
      <c r="T19" s="7"/>
      <c r="U19" s="7"/>
      <c r="V19" s="7"/>
      <c r="AD19" s="46">
        <v>2640.0</v>
      </c>
      <c r="AE19" s="46">
        <v>3017.0</v>
      </c>
      <c r="AF19" s="46">
        <v>3394.0</v>
      </c>
      <c r="AG19" s="46">
        <v>3772.0</v>
      </c>
      <c r="AH19" s="46"/>
      <c r="AI19" s="46"/>
      <c r="AJ19" s="46"/>
      <c r="AK19" s="46"/>
    </row>
    <row r="20" ht="15.75" customHeight="1">
      <c r="B20" s="119"/>
      <c r="C20" s="219"/>
      <c r="D20" s="219"/>
      <c r="E20" s="219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7"/>
      <c r="Q20" s="7"/>
      <c r="R20" s="7"/>
      <c r="S20" s="7"/>
      <c r="T20" s="7"/>
      <c r="U20" s="7"/>
      <c r="V20" s="7"/>
    </row>
    <row r="21" ht="20.25" customHeight="1">
      <c r="B21" s="119"/>
      <c r="C21" s="219"/>
      <c r="D21" s="7"/>
      <c r="E21" s="75" t="s">
        <v>60</v>
      </c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7"/>
      <c r="Q21" s="7"/>
      <c r="R21" s="7"/>
      <c r="S21" s="7"/>
      <c r="T21" s="7"/>
      <c r="U21" s="7"/>
      <c r="V21" s="7"/>
    </row>
    <row r="22" ht="15.0" customHeight="1">
      <c r="B22" s="119"/>
      <c r="C22" s="219"/>
      <c r="D22" s="119"/>
      <c r="E22" s="119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7"/>
      <c r="Q22" s="7"/>
      <c r="R22" s="7"/>
      <c r="S22" s="7"/>
      <c r="T22" s="7"/>
      <c r="U22" s="7"/>
      <c r="V22" s="7"/>
    </row>
    <row r="23" ht="15.75" customHeight="1">
      <c r="B23" s="132" t="s">
        <v>57</v>
      </c>
      <c r="C23" s="247"/>
      <c r="D23" s="247"/>
      <c r="E23" s="261"/>
      <c r="F23" s="262" t="s">
        <v>171</v>
      </c>
      <c r="G23" s="27"/>
      <c r="H23" s="27"/>
      <c r="I23" s="28"/>
      <c r="J23" s="262" t="s">
        <v>172</v>
      </c>
      <c r="K23" s="27"/>
      <c r="L23" s="27"/>
      <c r="M23" s="28"/>
      <c r="N23" s="220"/>
      <c r="O23" s="220"/>
      <c r="P23" s="7"/>
      <c r="Q23" s="7"/>
      <c r="R23" s="7"/>
      <c r="S23" s="7"/>
      <c r="T23" s="7"/>
      <c r="U23" s="7"/>
      <c r="V23" s="7"/>
    </row>
    <row r="24" ht="15.75" customHeight="1">
      <c r="B24" s="263"/>
      <c r="C24" s="264"/>
      <c r="D24" s="264"/>
      <c r="E24" s="265"/>
      <c r="F24" s="266">
        <v>1750.0</v>
      </c>
      <c r="G24" s="78">
        <v>2000.0</v>
      </c>
      <c r="H24" s="78">
        <v>2250.0</v>
      </c>
      <c r="I24" s="267">
        <v>2500.0</v>
      </c>
      <c r="J24" s="78">
        <v>1750.0</v>
      </c>
      <c r="K24" s="78">
        <v>2000.0</v>
      </c>
      <c r="L24" s="78">
        <v>2250.0</v>
      </c>
      <c r="M24" s="267">
        <v>2500.0</v>
      </c>
      <c r="N24" s="220"/>
      <c r="O24" s="220"/>
      <c r="P24" s="7"/>
      <c r="Q24" s="7"/>
      <c r="R24" s="7"/>
      <c r="S24" s="7"/>
      <c r="T24" s="7"/>
      <c r="U24" s="7"/>
      <c r="V24" s="7"/>
    </row>
    <row r="25" ht="15.75" customHeight="1">
      <c r="B25" s="208" t="s">
        <v>61</v>
      </c>
      <c r="C25" s="87"/>
      <c r="D25" s="87"/>
      <c r="E25" s="88"/>
      <c r="F25" s="268">
        <f t="shared" ref="F25:M25" si="13">F24-42</f>
        <v>1708</v>
      </c>
      <c r="G25" s="81">
        <f t="shared" si="13"/>
        <v>1958</v>
      </c>
      <c r="H25" s="81">
        <f t="shared" si="13"/>
        <v>2208</v>
      </c>
      <c r="I25" s="82">
        <f t="shared" si="13"/>
        <v>2458</v>
      </c>
      <c r="J25" s="268">
        <f t="shared" si="13"/>
        <v>1708</v>
      </c>
      <c r="K25" s="81">
        <f t="shared" si="13"/>
        <v>1958</v>
      </c>
      <c r="L25" s="81">
        <f t="shared" si="13"/>
        <v>2208</v>
      </c>
      <c r="M25" s="82">
        <f t="shared" si="13"/>
        <v>2458</v>
      </c>
      <c r="N25" s="220"/>
      <c r="O25" s="220"/>
      <c r="P25" s="7"/>
      <c r="Q25" s="7"/>
      <c r="R25" s="7"/>
      <c r="S25" s="7"/>
      <c r="T25" s="7"/>
      <c r="U25" s="7"/>
      <c r="V25" s="7"/>
    </row>
    <row r="26" ht="15.75" customHeight="1">
      <c r="B26" s="269" t="s">
        <v>167</v>
      </c>
      <c r="C26" s="23"/>
      <c r="D26" s="23"/>
      <c r="E26" s="23"/>
      <c r="F26" s="269">
        <v>75.0</v>
      </c>
      <c r="G26" s="23"/>
      <c r="H26" s="23"/>
      <c r="I26" s="24"/>
      <c r="J26" s="270">
        <v>129.0</v>
      </c>
      <c r="K26" s="23"/>
      <c r="L26" s="23"/>
      <c r="M26" s="24"/>
      <c r="N26" s="220"/>
      <c r="O26" s="220"/>
      <c r="P26" s="7"/>
      <c r="Q26" s="7"/>
      <c r="R26" s="7"/>
      <c r="S26" s="7"/>
      <c r="T26" s="7"/>
      <c r="U26" s="7"/>
      <c r="V26" s="7"/>
    </row>
    <row r="27" ht="35.25" customHeight="1">
      <c r="B27" s="144" t="s">
        <v>7</v>
      </c>
      <c r="C27" s="271" t="s">
        <v>63</v>
      </c>
      <c r="D27" s="271" t="s">
        <v>64</v>
      </c>
      <c r="E27" s="272" t="s">
        <v>65</v>
      </c>
      <c r="F27" s="27"/>
      <c r="G27" s="27"/>
      <c r="H27" s="27"/>
      <c r="I27" s="27"/>
      <c r="J27" s="27"/>
      <c r="K27" s="27"/>
      <c r="L27" s="27"/>
      <c r="M27" s="28"/>
      <c r="N27" s="121"/>
      <c r="O27" s="121"/>
      <c r="P27" s="7"/>
      <c r="Q27" s="7"/>
      <c r="R27" s="7"/>
      <c r="S27" s="7"/>
      <c r="T27" s="7"/>
      <c r="U27" s="7"/>
      <c r="V27" s="7"/>
    </row>
    <row r="28" ht="15.75" customHeight="1">
      <c r="B28" s="89">
        <v>4.0</v>
      </c>
      <c r="C28" s="90">
        <v>162.0</v>
      </c>
      <c r="D28" s="90">
        <v>80.0</v>
      </c>
      <c r="E28" s="91" t="s">
        <v>66</v>
      </c>
      <c r="F28" s="137">
        <v>15.2</v>
      </c>
      <c r="G28" s="137">
        <v>17.0</v>
      </c>
      <c r="H28" s="137">
        <v>18.8</v>
      </c>
      <c r="I28" s="273">
        <v>20.7</v>
      </c>
      <c r="J28" s="274">
        <v>27.9</v>
      </c>
      <c r="K28" s="137">
        <v>31.5</v>
      </c>
      <c r="L28" s="137">
        <v>35.2</v>
      </c>
      <c r="M28" s="138">
        <v>38.8</v>
      </c>
      <c r="N28" s="220"/>
      <c r="O28" s="220"/>
      <c r="P28" s="7"/>
      <c r="Q28" s="7"/>
      <c r="R28" s="7"/>
      <c r="S28" s="7"/>
      <c r="T28" s="7"/>
      <c r="U28" s="7"/>
      <c r="V28" s="7"/>
    </row>
    <row r="29" ht="15.75" customHeight="1">
      <c r="B29" s="73"/>
      <c r="C29" s="74"/>
      <c r="D29" s="74"/>
      <c r="E29" s="94" t="s">
        <v>67</v>
      </c>
      <c r="F29" s="275">
        <v>4.5</v>
      </c>
      <c r="G29" s="276">
        <v>5.0</v>
      </c>
      <c r="H29" s="276">
        <v>5.6</v>
      </c>
      <c r="I29" s="277">
        <v>6.1</v>
      </c>
      <c r="J29" s="278">
        <v>9.0</v>
      </c>
      <c r="K29" s="276">
        <v>10.1</v>
      </c>
      <c r="L29" s="276">
        <v>11.2</v>
      </c>
      <c r="M29" s="279">
        <v>12.3</v>
      </c>
      <c r="N29" s="220"/>
      <c r="O29" s="220"/>
      <c r="P29" s="7"/>
      <c r="Q29" s="7"/>
      <c r="R29" s="7"/>
      <c r="S29" s="7"/>
      <c r="T29" s="7"/>
      <c r="U29" s="7"/>
      <c r="V29" s="7"/>
    </row>
    <row r="30" ht="15.75" customHeight="1">
      <c r="B30" s="98">
        <v>6.0</v>
      </c>
      <c r="C30" s="99">
        <v>266.0</v>
      </c>
      <c r="D30" s="99">
        <v>132.0</v>
      </c>
      <c r="E30" s="100" t="s">
        <v>66</v>
      </c>
      <c r="F30" s="139">
        <v>21.8</v>
      </c>
      <c r="G30" s="139">
        <v>24.6</v>
      </c>
      <c r="H30" s="139">
        <v>27.3</v>
      </c>
      <c r="I30" s="280">
        <v>30.1</v>
      </c>
      <c r="J30" s="281">
        <v>41.6</v>
      </c>
      <c r="K30" s="139">
        <v>47.1</v>
      </c>
      <c r="L30" s="139">
        <v>52.6</v>
      </c>
      <c r="M30" s="140">
        <v>58.1</v>
      </c>
      <c r="N30" s="220"/>
      <c r="O30" s="220"/>
      <c r="P30" s="7"/>
      <c r="Q30" s="7"/>
      <c r="R30" s="7"/>
      <c r="S30" s="7"/>
      <c r="T30" s="7"/>
      <c r="U30" s="7"/>
      <c r="V30" s="7"/>
    </row>
    <row r="31" ht="15.75" customHeight="1">
      <c r="B31" s="73"/>
      <c r="C31" s="74"/>
      <c r="D31" s="74"/>
      <c r="E31" s="94" t="s">
        <v>67</v>
      </c>
      <c r="F31" s="275">
        <v>6.7</v>
      </c>
      <c r="G31" s="276">
        <v>7.5</v>
      </c>
      <c r="H31" s="276">
        <v>8.4</v>
      </c>
      <c r="I31" s="277">
        <v>9.2</v>
      </c>
      <c r="J31" s="282">
        <v>13.5</v>
      </c>
      <c r="K31" s="276">
        <v>15.1</v>
      </c>
      <c r="L31" s="276">
        <v>16.8</v>
      </c>
      <c r="M31" s="279">
        <v>18.4</v>
      </c>
      <c r="N31" s="121"/>
      <c r="O31" s="121"/>
      <c r="P31" s="7"/>
      <c r="Q31" s="7"/>
      <c r="R31" s="7"/>
      <c r="S31" s="7"/>
      <c r="T31" s="7"/>
      <c r="U31" s="7"/>
      <c r="V31" s="7"/>
    </row>
    <row r="32" ht="15.75" customHeight="1">
      <c r="B32" s="89">
        <v>8.0</v>
      </c>
      <c r="C32" s="90">
        <f>C30+104</f>
        <v>370</v>
      </c>
      <c r="D32" s="90">
        <v>184.0</v>
      </c>
      <c r="E32" s="91" t="s">
        <v>66</v>
      </c>
      <c r="F32" s="137">
        <v>28.5</v>
      </c>
      <c r="G32" s="137">
        <v>32.2</v>
      </c>
      <c r="H32" s="137">
        <v>35.8</v>
      </c>
      <c r="I32" s="273">
        <v>39.5</v>
      </c>
      <c r="J32" s="274">
        <v>55.4</v>
      </c>
      <c r="K32" s="137">
        <v>62.7</v>
      </c>
      <c r="L32" s="137">
        <v>70.1</v>
      </c>
      <c r="M32" s="138">
        <v>77.4</v>
      </c>
      <c r="N32" s="220"/>
      <c r="O32" s="220"/>
      <c r="P32" s="7"/>
      <c r="Q32" s="7"/>
      <c r="R32" s="7"/>
      <c r="S32" s="7"/>
      <c r="T32" s="7"/>
      <c r="U32" s="7"/>
      <c r="V32" s="7"/>
    </row>
    <row r="33" ht="15.75" customHeight="1">
      <c r="B33" s="73"/>
      <c r="C33" s="74"/>
      <c r="D33" s="74"/>
      <c r="E33" s="94" t="s">
        <v>67</v>
      </c>
      <c r="F33" s="276">
        <v>9.0</v>
      </c>
      <c r="G33" s="276">
        <v>10.1</v>
      </c>
      <c r="H33" s="276">
        <v>11.2</v>
      </c>
      <c r="I33" s="277">
        <v>12.3</v>
      </c>
      <c r="J33" s="278">
        <v>18.0</v>
      </c>
      <c r="K33" s="276">
        <v>20.2</v>
      </c>
      <c r="L33" s="276">
        <v>22.3</v>
      </c>
      <c r="M33" s="279">
        <v>24.6</v>
      </c>
      <c r="N33" s="220"/>
      <c r="O33" s="220"/>
      <c r="P33" s="7"/>
      <c r="Q33" s="7"/>
      <c r="R33" s="7"/>
      <c r="S33" s="7"/>
      <c r="T33" s="7"/>
      <c r="U33" s="7"/>
      <c r="V33" s="7"/>
    </row>
    <row r="34" ht="15.75" customHeight="1">
      <c r="B34" s="89">
        <v>10.0</v>
      </c>
      <c r="C34" s="90">
        <f>C32+104</f>
        <v>474</v>
      </c>
      <c r="D34" s="90">
        <v>236.0</v>
      </c>
      <c r="E34" s="91" t="s">
        <v>66</v>
      </c>
      <c r="F34" s="137">
        <v>35.1</v>
      </c>
      <c r="G34" s="137">
        <v>39.8</v>
      </c>
      <c r="H34" s="137">
        <v>44.3</v>
      </c>
      <c r="I34" s="273">
        <v>48.9</v>
      </c>
      <c r="J34" s="274">
        <v>69.2</v>
      </c>
      <c r="K34" s="137">
        <v>78.3</v>
      </c>
      <c r="L34" s="137">
        <v>87.5</v>
      </c>
      <c r="M34" s="138">
        <v>96.6</v>
      </c>
      <c r="N34" s="220"/>
      <c r="O34" s="220"/>
      <c r="P34" s="7"/>
      <c r="Q34" s="7"/>
      <c r="R34" s="7"/>
      <c r="S34" s="7"/>
      <c r="T34" s="7"/>
      <c r="U34" s="7"/>
      <c r="V34" s="7"/>
    </row>
    <row r="35" ht="15.75" customHeight="1">
      <c r="B35" s="73"/>
      <c r="C35" s="74"/>
      <c r="D35" s="74"/>
      <c r="E35" s="94" t="s">
        <v>67</v>
      </c>
      <c r="F35" s="276">
        <v>11.3</v>
      </c>
      <c r="G35" s="276">
        <v>12.6</v>
      </c>
      <c r="H35" s="276">
        <v>14.0</v>
      </c>
      <c r="I35" s="277">
        <v>15.3</v>
      </c>
      <c r="J35" s="283">
        <v>22.6</v>
      </c>
      <c r="K35" s="284">
        <v>25.2</v>
      </c>
      <c r="L35" s="284">
        <v>28.0</v>
      </c>
      <c r="M35" s="285">
        <v>30.6</v>
      </c>
      <c r="N35" s="121"/>
      <c r="O35" s="121"/>
      <c r="P35" s="7"/>
      <c r="Q35" s="7"/>
      <c r="R35" s="7"/>
      <c r="S35" s="7"/>
      <c r="T35" s="7"/>
      <c r="U35" s="7"/>
      <c r="V35" s="7"/>
    </row>
    <row r="36" ht="15.75" customHeight="1">
      <c r="B36" s="98">
        <v>12.0</v>
      </c>
      <c r="C36" s="90">
        <f>C34+104</f>
        <v>578</v>
      </c>
      <c r="D36" s="90">
        <v>288.0</v>
      </c>
      <c r="E36" s="100" t="s">
        <v>66</v>
      </c>
      <c r="F36" s="139">
        <v>41.9</v>
      </c>
      <c r="G36" s="139">
        <v>43.7</v>
      </c>
      <c r="H36" s="139">
        <v>52.8</v>
      </c>
      <c r="I36" s="280">
        <v>58.3</v>
      </c>
      <c r="J36" s="286"/>
      <c r="K36" s="287"/>
      <c r="L36" s="287"/>
      <c r="M36" s="288"/>
      <c r="N36" s="220"/>
      <c r="O36" s="220"/>
      <c r="P36" s="7"/>
      <c r="Q36" s="7"/>
      <c r="R36" s="7"/>
      <c r="S36" s="7"/>
      <c r="T36" s="7"/>
      <c r="U36" s="7"/>
      <c r="V36" s="7"/>
    </row>
    <row r="37" ht="15.75" customHeight="1">
      <c r="B37" s="67"/>
      <c r="C37" s="74"/>
      <c r="D37" s="74"/>
      <c r="E37" s="103" t="s">
        <v>67</v>
      </c>
      <c r="F37" s="284">
        <v>13.5</v>
      </c>
      <c r="G37" s="284">
        <v>15.1</v>
      </c>
      <c r="H37" s="284">
        <v>16.8</v>
      </c>
      <c r="I37" s="289">
        <v>18.4</v>
      </c>
      <c r="J37" s="290"/>
      <c r="K37" s="291"/>
      <c r="L37" s="291"/>
      <c r="M37" s="292"/>
      <c r="N37" s="220"/>
      <c r="O37" s="220"/>
      <c r="P37" s="7"/>
      <c r="Q37" s="7"/>
      <c r="R37" s="7"/>
      <c r="S37" s="7"/>
      <c r="T37" s="7"/>
      <c r="U37" s="7"/>
      <c r="V37" s="7"/>
    </row>
    <row r="38" ht="15.75" customHeight="1">
      <c r="B38" s="89">
        <v>14.0</v>
      </c>
      <c r="C38" s="90">
        <f>C36+104</f>
        <v>682</v>
      </c>
      <c r="D38" s="90">
        <v>340.0</v>
      </c>
      <c r="E38" s="91" t="s">
        <v>66</v>
      </c>
      <c r="F38" s="137">
        <v>48.5</v>
      </c>
      <c r="G38" s="137">
        <v>54.9</v>
      </c>
      <c r="H38" s="137">
        <v>61.3</v>
      </c>
      <c r="I38" s="273">
        <v>67.7</v>
      </c>
      <c r="J38" s="290"/>
      <c r="K38" s="291"/>
      <c r="L38" s="291"/>
      <c r="M38" s="292"/>
      <c r="N38" s="220"/>
      <c r="O38" s="220"/>
      <c r="P38" s="7"/>
      <c r="Q38" s="7"/>
      <c r="R38" s="7"/>
      <c r="S38" s="7"/>
      <c r="T38" s="7"/>
      <c r="U38" s="7"/>
      <c r="V38" s="7"/>
    </row>
    <row r="39" ht="15.75" customHeight="1">
      <c r="B39" s="73"/>
      <c r="C39" s="74"/>
      <c r="D39" s="74"/>
      <c r="E39" s="94" t="s">
        <v>67</v>
      </c>
      <c r="F39" s="276">
        <v>15.7</v>
      </c>
      <c r="G39" s="276">
        <v>17.7</v>
      </c>
      <c r="H39" s="276">
        <v>19.6</v>
      </c>
      <c r="I39" s="277">
        <v>21.5</v>
      </c>
      <c r="J39" s="293"/>
      <c r="K39" s="294"/>
      <c r="L39" s="294"/>
      <c r="M39" s="295"/>
      <c r="N39" s="121"/>
      <c r="O39" s="121"/>
      <c r="P39" s="7"/>
      <c r="Q39" s="7"/>
      <c r="R39" s="7"/>
      <c r="S39" s="7"/>
      <c r="T39" s="7"/>
      <c r="U39" s="7"/>
      <c r="V39" s="7"/>
    </row>
    <row r="40" ht="15.75" customHeight="1">
      <c r="B40" s="119"/>
      <c r="C40" s="219"/>
      <c r="D40" s="219"/>
      <c r="E40" s="219"/>
      <c r="F40" s="220"/>
      <c r="G40" s="220"/>
      <c r="H40" s="220"/>
      <c r="I40" s="220"/>
      <c r="J40" s="220"/>
      <c r="K40" s="220"/>
      <c r="L40" s="220"/>
      <c r="M40" s="220"/>
      <c r="N40" s="220"/>
      <c r="O40" s="220"/>
    </row>
    <row r="41" ht="15.75" customHeight="1">
      <c r="B41" s="119"/>
      <c r="C41" s="219"/>
      <c r="D41" s="219"/>
      <c r="E41" s="219"/>
      <c r="F41" s="220"/>
      <c r="G41" s="220"/>
      <c r="H41" s="220"/>
      <c r="I41" s="220"/>
      <c r="J41" s="220"/>
      <c r="K41" s="220"/>
      <c r="L41" s="220"/>
      <c r="M41" s="220"/>
      <c r="N41" s="220"/>
      <c r="O41" s="220"/>
    </row>
    <row r="42" ht="15.75" customHeight="1">
      <c r="B42" s="119"/>
      <c r="C42" s="219"/>
      <c r="D42" s="219"/>
      <c r="E42" s="219"/>
      <c r="F42" s="220"/>
      <c r="G42" s="220"/>
      <c r="H42" s="220"/>
      <c r="I42" s="220"/>
      <c r="J42" s="220"/>
      <c r="K42" s="220"/>
      <c r="L42" s="220"/>
      <c r="M42" s="220"/>
      <c r="N42" s="220"/>
      <c r="O42" s="220"/>
    </row>
    <row r="43" ht="15.75" customHeight="1">
      <c r="B43" s="119"/>
      <c r="C43" s="219"/>
      <c r="D43" s="119"/>
      <c r="E43" s="119"/>
      <c r="F43" s="121"/>
      <c r="G43" s="121"/>
      <c r="H43" s="121"/>
      <c r="I43" s="121"/>
      <c r="J43" s="121"/>
      <c r="K43" s="121"/>
      <c r="L43" s="121"/>
      <c r="M43" s="121"/>
      <c r="N43" s="121"/>
      <c r="O43" s="121"/>
    </row>
    <row r="44" ht="15.75" customHeight="1">
      <c r="B44" s="119"/>
      <c r="C44" s="219"/>
      <c r="D44" s="219"/>
      <c r="E44" s="219"/>
      <c r="F44" s="220"/>
      <c r="G44" s="220"/>
      <c r="H44" s="220"/>
      <c r="I44" s="220"/>
      <c r="J44" s="220"/>
      <c r="K44" s="220"/>
      <c r="L44" s="220"/>
      <c r="M44" s="220"/>
      <c r="N44" s="220"/>
      <c r="O44" s="220"/>
    </row>
    <row r="45" ht="15.75" customHeight="1">
      <c r="B45" s="119"/>
      <c r="C45" s="219"/>
      <c r="D45" s="219"/>
      <c r="E45" s="219"/>
      <c r="F45" s="220"/>
      <c r="G45" s="220"/>
      <c r="H45" s="220"/>
      <c r="I45" s="220"/>
      <c r="J45" s="220"/>
      <c r="K45" s="220"/>
      <c r="L45" s="220"/>
      <c r="M45" s="220"/>
      <c r="N45" s="220"/>
      <c r="O45" s="220"/>
    </row>
    <row r="46" ht="15.75" customHeight="1">
      <c r="B46" s="119"/>
      <c r="C46" s="219"/>
      <c r="D46" s="219"/>
      <c r="E46" s="219"/>
      <c r="F46" s="220"/>
      <c r="G46" s="220"/>
      <c r="H46" s="220"/>
      <c r="I46" s="220"/>
      <c r="J46" s="220"/>
      <c r="K46" s="220"/>
      <c r="L46" s="220"/>
      <c r="M46" s="220"/>
      <c r="N46" s="220"/>
      <c r="O46" s="220"/>
    </row>
    <row r="47" ht="15.75" customHeight="1">
      <c r="B47" s="119"/>
      <c r="C47" s="219"/>
      <c r="D47" s="119"/>
      <c r="E47" s="119"/>
      <c r="F47" s="121"/>
      <c r="G47" s="121"/>
      <c r="H47" s="121"/>
      <c r="I47" s="121"/>
      <c r="J47" s="121"/>
      <c r="K47" s="121"/>
      <c r="L47" s="121"/>
      <c r="M47" s="121"/>
      <c r="N47" s="121"/>
      <c r="O47" s="121"/>
    </row>
    <row r="48" ht="15.75" customHeight="1">
      <c r="B48" s="119"/>
      <c r="C48" s="219"/>
      <c r="D48" s="219"/>
      <c r="E48" s="219"/>
      <c r="F48" s="220"/>
      <c r="G48" s="220"/>
      <c r="H48" s="220"/>
      <c r="I48" s="220"/>
      <c r="J48" s="220"/>
      <c r="K48" s="220"/>
      <c r="L48" s="220"/>
      <c r="M48" s="220"/>
      <c r="N48" s="220"/>
      <c r="O48" s="220"/>
    </row>
    <row r="49" ht="15.75" customHeight="1">
      <c r="B49" s="119"/>
      <c r="C49" s="219"/>
      <c r="D49" s="219"/>
      <c r="E49" s="219"/>
      <c r="F49" s="220"/>
      <c r="G49" s="220"/>
      <c r="H49" s="220"/>
      <c r="I49" s="220"/>
      <c r="J49" s="220"/>
      <c r="K49" s="220"/>
      <c r="L49" s="220"/>
      <c r="M49" s="220"/>
      <c r="N49" s="220"/>
      <c r="O49" s="220"/>
    </row>
    <row r="50" ht="15.75" customHeight="1">
      <c r="B50" s="119"/>
      <c r="C50" s="219"/>
      <c r="D50" s="219"/>
      <c r="E50" s="219"/>
      <c r="F50" s="220"/>
      <c r="G50" s="220"/>
      <c r="H50" s="220"/>
      <c r="I50" s="220"/>
      <c r="J50" s="220"/>
      <c r="K50" s="220"/>
      <c r="L50" s="220"/>
      <c r="M50" s="220"/>
      <c r="N50" s="220"/>
      <c r="O50" s="220"/>
    </row>
    <row r="51" ht="15.75" customHeight="1">
      <c r="B51" s="119"/>
      <c r="C51" s="219"/>
      <c r="D51" s="119"/>
      <c r="E51" s="119"/>
      <c r="F51" s="121"/>
      <c r="G51" s="121"/>
      <c r="H51" s="121"/>
      <c r="I51" s="121"/>
      <c r="J51" s="121"/>
      <c r="K51" s="121"/>
      <c r="L51" s="121"/>
      <c r="M51" s="121"/>
      <c r="N51" s="121"/>
      <c r="O51" s="121"/>
    </row>
    <row r="52" ht="15.75" customHeight="1">
      <c r="B52" s="119"/>
      <c r="C52" s="219"/>
      <c r="D52" s="219"/>
      <c r="E52" s="219"/>
      <c r="F52" s="220"/>
      <c r="G52" s="220"/>
      <c r="H52" s="220"/>
      <c r="I52" s="220"/>
      <c r="J52" s="220"/>
      <c r="K52" s="220"/>
      <c r="L52" s="220"/>
      <c r="M52" s="220"/>
      <c r="N52" s="220"/>
      <c r="O52" s="220"/>
    </row>
    <row r="53" ht="15.75" customHeight="1">
      <c r="B53" s="119"/>
      <c r="C53" s="219"/>
      <c r="D53" s="219"/>
      <c r="E53" s="219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ht="15.75" customHeight="1">
      <c r="B54" s="119"/>
      <c r="C54" s="219"/>
      <c r="D54" s="219"/>
      <c r="E54" s="219"/>
      <c r="F54" s="220"/>
      <c r="G54" s="220"/>
      <c r="H54" s="220"/>
      <c r="I54" s="220"/>
      <c r="J54" s="220"/>
      <c r="K54" s="220"/>
      <c r="L54" s="220"/>
      <c r="M54" s="220"/>
      <c r="N54" s="220"/>
      <c r="O54" s="220"/>
    </row>
    <row r="55" ht="15.75" customHeight="1">
      <c r="B55" s="7"/>
      <c r="C55" s="7"/>
      <c r="D55" s="7"/>
      <c r="E55" s="7"/>
      <c r="F55" s="7"/>
      <c r="G55" s="7"/>
      <c r="H55" s="7"/>
      <c r="I55" s="75"/>
      <c r="J55" s="7"/>
      <c r="K55" s="7"/>
      <c r="L55" s="7"/>
      <c r="M55" s="7"/>
      <c r="N55" s="7"/>
      <c r="O55" s="7"/>
    </row>
    <row r="56" ht="15.0" customHeight="1">
      <c r="B56" s="219"/>
      <c r="C56" s="219"/>
      <c r="D56" s="219"/>
      <c r="E56" s="219"/>
      <c r="F56" s="218"/>
      <c r="G56" s="218"/>
      <c r="H56" s="218"/>
      <c r="I56" s="218"/>
      <c r="J56" s="218"/>
      <c r="K56" s="218"/>
      <c r="L56" s="218"/>
      <c r="M56" s="218"/>
      <c r="N56" s="218"/>
      <c r="O56" s="218"/>
    </row>
    <row r="57" ht="15.0" customHeight="1">
      <c r="B57" s="219"/>
      <c r="C57" s="219"/>
      <c r="D57" s="219"/>
      <c r="E57" s="219"/>
      <c r="F57" s="35"/>
      <c r="G57" s="35"/>
      <c r="H57" s="35"/>
      <c r="I57" s="35"/>
      <c r="J57" s="35"/>
      <c r="K57" s="35"/>
      <c r="L57" s="35"/>
      <c r="M57" s="35"/>
      <c r="N57" s="35"/>
      <c r="O57" s="35"/>
    </row>
    <row r="58" ht="15.75" customHeight="1">
      <c r="B58" s="218"/>
      <c r="C58" s="296"/>
      <c r="D58" s="297"/>
      <c r="E58" s="296"/>
      <c r="F58" s="296"/>
      <c r="G58" s="296"/>
      <c r="H58" s="296"/>
      <c r="I58" s="296"/>
      <c r="J58" s="296"/>
      <c r="K58" s="296"/>
      <c r="L58" s="296"/>
      <c r="M58" s="296"/>
      <c r="N58" s="296"/>
      <c r="O58" s="296"/>
    </row>
    <row r="59" ht="15.75" customHeight="1">
      <c r="B59" s="219"/>
      <c r="C59" s="130"/>
      <c r="D59" s="130"/>
      <c r="E59" s="298"/>
      <c r="F59" s="299"/>
      <c r="G59" s="299"/>
      <c r="H59" s="299"/>
      <c r="I59" s="299"/>
      <c r="J59" s="299"/>
      <c r="K59" s="299"/>
      <c r="L59" s="299"/>
      <c r="M59" s="299"/>
      <c r="N59" s="299"/>
      <c r="O59" s="299"/>
    </row>
    <row r="60" ht="15.75" customHeight="1">
      <c r="B60" s="219"/>
      <c r="C60" s="130"/>
      <c r="D60" s="130"/>
      <c r="E60" s="298"/>
      <c r="F60" s="299"/>
      <c r="G60" s="299"/>
      <c r="H60" s="299"/>
      <c r="I60" s="299"/>
      <c r="J60" s="299"/>
      <c r="K60" s="299"/>
      <c r="L60" s="299"/>
      <c r="M60" s="299"/>
      <c r="N60" s="299"/>
      <c r="O60" s="299"/>
    </row>
    <row r="61" ht="15.75" customHeight="1">
      <c r="B61" s="219"/>
      <c r="C61" s="130"/>
      <c r="D61" s="130"/>
      <c r="E61" s="298"/>
      <c r="F61" s="299"/>
      <c r="G61" s="299"/>
      <c r="H61" s="299"/>
      <c r="I61" s="299"/>
      <c r="J61" s="299"/>
      <c r="K61" s="299"/>
      <c r="L61" s="299"/>
      <c r="M61" s="299"/>
      <c r="N61" s="299"/>
      <c r="O61" s="299"/>
    </row>
    <row r="62" ht="15.75" customHeight="1">
      <c r="B62" s="219"/>
      <c r="C62" s="130"/>
      <c r="D62" s="130"/>
      <c r="E62" s="298"/>
      <c r="F62" s="299"/>
      <c r="G62" s="299"/>
      <c r="H62" s="299"/>
      <c r="I62" s="299"/>
      <c r="J62" s="299"/>
      <c r="K62" s="299"/>
      <c r="L62" s="299"/>
      <c r="M62" s="299"/>
      <c r="N62" s="299"/>
      <c r="O62" s="299"/>
    </row>
    <row r="63" ht="15.75" customHeight="1">
      <c r="B63" s="219"/>
      <c r="C63" s="130"/>
      <c r="D63" s="130"/>
      <c r="E63" s="298"/>
      <c r="F63" s="299"/>
      <c r="G63" s="299"/>
      <c r="H63" s="299"/>
      <c r="I63" s="299"/>
      <c r="J63" s="299"/>
      <c r="K63" s="299"/>
      <c r="L63" s="299"/>
      <c r="M63" s="299"/>
      <c r="N63" s="299"/>
      <c r="O63" s="299"/>
    </row>
    <row r="64" ht="15.75" customHeight="1">
      <c r="B64" s="219"/>
      <c r="C64" s="130"/>
      <c r="D64" s="130"/>
      <c r="E64" s="298"/>
      <c r="F64" s="299"/>
      <c r="G64" s="299"/>
      <c r="H64" s="299"/>
      <c r="I64" s="299"/>
      <c r="J64" s="299"/>
      <c r="K64" s="299"/>
      <c r="L64" s="299"/>
      <c r="M64" s="299"/>
      <c r="N64" s="299"/>
      <c r="O64" s="299"/>
    </row>
    <row r="65" ht="15.75" customHeight="1">
      <c r="B65" s="219"/>
      <c r="C65" s="130"/>
      <c r="D65" s="130"/>
      <c r="E65" s="298"/>
      <c r="F65" s="299"/>
      <c r="G65" s="299"/>
      <c r="H65" s="299"/>
      <c r="I65" s="299"/>
      <c r="J65" s="299"/>
      <c r="K65" s="299"/>
      <c r="L65" s="299"/>
      <c r="M65" s="299"/>
      <c r="N65" s="299"/>
      <c r="O65" s="299"/>
    </row>
    <row r="66" ht="15.75" customHeight="1">
      <c r="B66" s="219"/>
      <c r="C66" s="130"/>
      <c r="D66" s="130"/>
      <c r="E66" s="298"/>
      <c r="F66" s="299"/>
      <c r="G66" s="299"/>
      <c r="H66" s="299"/>
      <c r="I66" s="299"/>
      <c r="J66" s="299"/>
      <c r="K66" s="299"/>
      <c r="L66" s="299"/>
      <c r="M66" s="299"/>
      <c r="N66" s="299"/>
      <c r="O66" s="299"/>
    </row>
    <row r="67" ht="15.75" customHeight="1">
      <c r="B67" s="219"/>
      <c r="C67" s="130"/>
      <c r="D67" s="130"/>
      <c r="E67" s="298"/>
      <c r="F67" s="299"/>
      <c r="G67" s="299"/>
      <c r="H67" s="299"/>
      <c r="I67" s="299"/>
      <c r="J67" s="299"/>
      <c r="K67" s="299"/>
      <c r="L67" s="299"/>
      <c r="M67" s="299"/>
      <c r="N67" s="299"/>
      <c r="O67" s="299"/>
    </row>
    <row r="68" ht="15.75" customHeight="1">
      <c r="B68" s="219"/>
      <c r="C68" s="130"/>
      <c r="D68" s="130"/>
      <c r="E68" s="298"/>
      <c r="F68" s="299"/>
      <c r="G68" s="299"/>
      <c r="H68" s="299"/>
      <c r="I68" s="299"/>
      <c r="J68" s="299"/>
      <c r="K68" s="299"/>
      <c r="L68" s="299"/>
      <c r="M68" s="299"/>
      <c r="N68" s="299"/>
      <c r="O68" s="299"/>
    </row>
    <row r="69" ht="15.75" customHeight="1">
      <c r="B69" s="219"/>
      <c r="C69" s="130"/>
      <c r="D69" s="130"/>
      <c r="E69" s="298"/>
      <c r="F69" s="299"/>
      <c r="G69" s="299"/>
      <c r="H69" s="299"/>
      <c r="I69" s="299"/>
      <c r="J69" s="299"/>
      <c r="K69" s="299"/>
      <c r="L69" s="299"/>
      <c r="M69" s="299"/>
      <c r="N69" s="299"/>
      <c r="O69" s="299"/>
    </row>
    <row r="70" ht="15.75" customHeight="1">
      <c r="B70" s="219"/>
      <c r="C70" s="130"/>
      <c r="D70" s="130"/>
      <c r="E70" s="298"/>
      <c r="F70" s="299"/>
      <c r="G70" s="299"/>
      <c r="H70" s="299"/>
      <c r="I70" s="299"/>
      <c r="J70" s="299"/>
      <c r="K70" s="299"/>
      <c r="L70" s="299"/>
      <c r="M70" s="299"/>
      <c r="N70" s="299"/>
      <c r="O70" s="299"/>
    </row>
    <row r="71" ht="15.75" customHeight="1">
      <c r="B71" s="219"/>
      <c r="C71" s="130"/>
      <c r="D71" s="130"/>
      <c r="E71" s="298"/>
      <c r="F71" s="299"/>
      <c r="G71" s="299"/>
      <c r="H71" s="299"/>
      <c r="I71" s="299"/>
      <c r="J71" s="299"/>
      <c r="K71" s="299"/>
      <c r="L71" s="299"/>
      <c r="M71" s="299"/>
      <c r="N71" s="299"/>
      <c r="O71" s="299"/>
    </row>
    <row r="72" ht="15.75" customHeight="1">
      <c r="B72" s="219"/>
      <c r="C72" s="130"/>
      <c r="D72" s="130"/>
      <c r="E72" s="298"/>
      <c r="F72" s="299"/>
      <c r="G72" s="299"/>
      <c r="H72" s="299"/>
      <c r="I72" s="299"/>
      <c r="J72" s="299"/>
      <c r="K72" s="299"/>
      <c r="L72" s="299"/>
      <c r="M72" s="299"/>
      <c r="N72" s="299"/>
      <c r="O72" s="299"/>
    </row>
    <row r="73" ht="15.75" customHeight="1">
      <c r="B73" s="219"/>
      <c r="C73" s="130"/>
      <c r="D73" s="130"/>
      <c r="E73" s="298"/>
      <c r="F73" s="299"/>
      <c r="G73" s="299"/>
      <c r="H73" s="299"/>
      <c r="I73" s="299"/>
      <c r="J73" s="299"/>
      <c r="K73" s="299"/>
      <c r="L73" s="299"/>
      <c r="M73" s="299"/>
      <c r="N73" s="299"/>
      <c r="O73" s="299"/>
    </row>
    <row r="74" ht="15.75" customHeight="1">
      <c r="B74" s="219"/>
      <c r="C74" s="130"/>
      <c r="D74" s="130"/>
      <c r="E74" s="298"/>
      <c r="F74" s="299"/>
      <c r="G74" s="299"/>
      <c r="H74" s="299"/>
      <c r="I74" s="299"/>
      <c r="J74" s="299"/>
      <c r="K74" s="299"/>
      <c r="L74" s="299"/>
      <c r="M74" s="299"/>
      <c r="N74" s="299"/>
      <c r="O74" s="299"/>
    </row>
    <row r="75" ht="15.75" customHeight="1">
      <c r="B75" s="219"/>
      <c r="C75" s="130"/>
      <c r="D75" s="130"/>
      <c r="E75" s="298"/>
      <c r="F75" s="299"/>
      <c r="G75" s="299"/>
      <c r="H75" s="299"/>
      <c r="I75" s="299"/>
      <c r="J75" s="299"/>
      <c r="K75" s="299"/>
      <c r="L75" s="299"/>
      <c r="M75" s="299"/>
      <c r="N75" s="299"/>
      <c r="O75" s="299"/>
    </row>
    <row r="76" ht="15.75" customHeight="1">
      <c r="B76" s="219"/>
      <c r="C76" s="130"/>
      <c r="D76" s="130"/>
      <c r="E76" s="298"/>
      <c r="F76" s="299"/>
      <c r="G76" s="299"/>
      <c r="H76" s="299"/>
      <c r="I76" s="299"/>
      <c r="J76" s="299"/>
      <c r="K76" s="299"/>
      <c r="L76" s="299"/>
      <c r="M76" s="299"/>
      <c r="N76" s="299"/>
      <c r="O76" s="299"/>
    </row>
    <row r="77" ht="15.75" customHeight="1">
      <c r="B77" s="219"/>
      <c r="C77" s="130"/>
      <c r="D77" s="130"/>
      <c r="E77" s="298"/>
      <c r="F77" s="299"/>
      <c r="G77" s="299"/>
      <c r="H77" s="299"/>
      <c r="I77" s="299"/>
      <c r="J77" s="299"/>
      <c r="K77" s="299"/>
      <c r="L77" s="299"/>
      <c r="M77" s="299"/>
      <c r="N77" s="299"/>
      <c r="O77" s="299"/>
    </row>
    <row r="78" ht="15.75" customHeight="1">
      <c r="B78" s="219"/>
      <c r="C78" s="130"/>
      <c r="D78" s="130"/>
      <c r="E78" s="298"/>
      <c r="F78" s="299"/>
      <c r="G78" s="299"/>
      <c r="H78" s="299"/>
      <c r="I78" s="299"/>
      <c r="J78" s="299"/>
      <c r="K78" s="299"/>
      <c r="L78" s="299"/>
      <c r="M78" s="299"/>
      <c r="N78" s="299"/>
      <c r="O78" s="299"/>
    </row>
    <row r="79" ht="15.75" customHeight="1">
      <c r="B79" s="219"/>
      <c r="C79" s="130"/>
      <c r="D79" s="130"/>
      <c r="E79" s="298"/>
      <c r="F79" s="299"/>
      <c r="G79" s="299"/>
      <c r="H79" s="299"/>
      <c r="I79" s="299"/>
      <c r="J79" s="299"/>
      <c r="K79" s="299"/>
      <c r="L79" s="299"/>
      <c r="M79" s="299"/>
      <c r="N79" s="299"/>
      <c r="O79" s="299"/>
    </row>
    <row r="80" ht="15.75" customHeight="1">
      <c r="B80" s="219"/>
      <c r="C80" s="130"/>
      <c r="D80" s="130"/>
      <c r="E80" s="298"/>
      <c r="F80" s="299"/>
      <c r="G80" s="299"/>
      <c r="H80" s="299"/>
      <c r="I80" s="299"/>
      <c r="J80" s="299"/>
      <c r="K80" s="299"/>
      <c r="L80" s="299"/>
      <c r="M80" s="299"/>
      <c r="N80" s="299"/>
      <c r="O80" s="299"/>
    </row>
    <row r="81" ht="15.75" customHeight="1">
      <c r="B81" s="219"/>
      <c r="C81" s="130"/>
      <c r="D81" s="130"/>
      <c r="E81" s="298"/>
      <c r="F81" s="299"/>
      <c r="G81" s="299"/>
      <c r="H81" s="299"/>
      <c r="I81" s="299"/>
      <c r="J81" s="299"/>
      <c r="K81" s="299"/>
      <c r="L81" s="299"/>
      <c r="M81" s="299"/>
      <c r="N81" s="299"/>
      <c r="O81" s="299"/>
    </row>
    <row r="82" ht="15.75" customHeight="1">
      <c r="B82" s="219"/>
      <c r="C82" s="130"/>
      <c r="D82" s="130"/>
      <c r="E82" s="298"/>
      <c r="F82" s="299"/>
      <c r="G82" s="299"/>
      <c r="H82" s="299"/>
      <c r="I82" s="299"/>
      <c r="J82" s="299"/>
      <c r="K82" s="299"/>
      <c r="L82" s="299"/>
      <c r="M82" s="299"/>
      <c r="N82" s="299"/>
      <c r="O82" s="299"/>
    </row>
    <row r="83" ht="15.75" customHeight="1">
      <c r="B83" s="219"/>
      <c r="C83" s="130"/>
      <c r="D83" s="130"/>
      <c r="E83" s="298"/>
      <c r="F83" s="299"/>
      <c r="G83" s="299"/>
      <c r="H83" s="299"/>
      <c r="I83" s="299"/>
      <c r="J83" s="299"/>
      <c r="K83" s="299"/>
      <c r="L83" s="299"/>
      <c r="M83" s="299"/>
      <c r="N83" s="299"/>
      <c r="O83" s="299"/>
    </row>
    <row r="84" ht="15.75" customHeight="1">
      <c r="B84" s="219"/>
      <c r="C84" s="130"/>
      <c r="D84" s="130"/>
      <c r="E84" s="298"/>
      <c r="F84" s="299"/>
      <c r="G84" s="299"/>
      <c r="H84" s="299"/>
      <c r="I84" s="299"/>
      <c r="J84" s="299"/>
      <c r="K84" s="299"/>
      <c r="L84" s="299"/>
      <c r="M84" s="299"/>
      <c r="N84" s="299"/>
      <c r="O84" s="299"/>
    </row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C32:C33"/>
    <mergeCell ref="D32:D33"/>
    <mergeCell ref="B28:B29"/>
    <mergeCell ref="C28:C29"/>
    <mergeCell ref="D28:D29"/>
    <mergeCell ref="B30:B31"/>
    <mergeCell ref="C30:C31"/>
    <mergeCell ref="D30:D31"/>
    <mergeCell ref="B32:B33"/>
    <mergeCell ref="C38:C39"/>
    <mergeCell ref="D38:D39"/>
    <mergeCell ref="B34:B35"/>
    <mergeCell ref="C34:C35"/>
    <mergeCell ref="D34:D35"/>
    <mergeCell ref="B36:B37"/>
    <mergeCell ref="C36:C37"/>
    <mergeCell ref="D36:D37"/>
    <mergeCell ref="B38:B39"/>
    <mergeCell ref="B1:E1"/>
    <mergeCell ref="O2:T2"/>
    <mergeCell ref="I3:J3"/>
    <mergeCell ref="K3:M3"/>
    <mergeCell ref="J5:M5"/>
    <mergeCell ref="F6:I6"/>
    <mergeCell ref="J6:M6"/>
    <mergeCell ref="D9:E9"/>
    <mergeCell ref="D10:E10"/>
    <mergeCell ref="D12:E12"/>
    <mergeCell ref="D13:E13"/>
    <mergeCell ref="D14:E14"/>
    <mergeCell ref="D15:E15"/>
    <mergeCell ref="D16:E16"/>
    <mergeCell ref="D17:E17"/>
    <mergeCell ref="D18:E18"/>
    <mergeCell ref="D19:E19"/>
    <mergeCell ref="B5:E6"/>
    <mergeCell ref="D7:E7"/>
    <mergeCell ref="B8:B9"/>
    <mergeCell ref="C8:C9"/>
    <mergeCell ref="D8:E8"/>
    <mergeCell ref="C10:C11"/>
    <mergeCell ref="D11:E11"/>
    <mergeCell ref="F26:I26"/>
    <mergeCell ref="J26:M26"/>
    <mergeCell ref="E27:M27"/>
    <mergeCell ref="B18:B19"/>
    <mergeCell ref="C18:C19"/>
    <mergeCell ref="B23:E24"/>
    <mergeCell ref="F23:I23"/>
    <mergeCell ref="J23:M23"/>
    <mergeCell ref="B25:E25"/>
    <mergeCell ref="B26:E26"/>
    <mergeCell ref="B10:B11"/>
    <mergeCell ref="B12:B13"/>
    <mergeCell ref="C12:C13"/>
    <mergeCell ref="B14:B15"/>
    <mergeCell ref="C14:C15"/>
    <mergeCell ref="B16:B17"/>
    <mergeCell ref="C16:C17"/>
  </mergeCells>
  <dataValidations>
    <dataValidation type="list" allowBlank="1" showErrorMessage="1" sqref="J5">
      <formula1>$AD$5:$AD$7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0"/>
  <cols>
    <col customWidth="1" min="1" max="1" width="4.86"/>
    <col customWidth="1" min="2" max="2" width="7.14"/>
    <col customWidth="1" min="3" max="3" width="12.14"/>
    <col customWidth="1" min="4" max="4" width="11.0"/>
    <col customWidth="1" min="5" max="5" width="13.43"/>
    <col customWidth="1" min="6" max="13" width="9.71"/>
    <col customWidth="1" min="14" max="14" width="8.29"/>
    <col customWidth="1" min="15" max="37" width="8.71"/>
  </cols>
  <sheetData>
    <row r="1" ht="48.75" customHeight="1">
      <c r="B1" s="35"/>
      <c r="I1" s="36" t="s">
        <v>47</v>
      </c>
    </row>
    <row r="2">
      <c r="B2" s="34" t="s">
        <v>173</v>
      </c>
      <c r="C2" s="7"/>
      <c r="D2" s="7"/>
      <c r="E2" s="7"/>
      <c r="F2" s="7"/>
      <c r="G2" s="233"/>
      <c r="I2" s="233" t="s">
        <v>174</v>
      </c>
      <c r="J2" s="233"/>
      <c r="K2" s="233"/>
      <c r="L2" s="7"/>
      <c r="M2" s="45"/>
    </row>
    <row r="3" ht="27.75" customHeight="1">
      <c r="B3" s="41" t="s">
        <v>49</v>
      </c>
      <c r="C3" s="41"/>
      <c r="D3" s="42"/>
      <c r="E3" s="42"/>
      <c r="F3" s="7"/>
      <c r="G3" s="7"/>
      <c r="H3" s="7"/>
      <c r="I3" s="43" t="s">
        <v>162</v>
      </c>
      <c r="J3" s="44"/>
      <c r="K3" s="43" t="s">
        <v>163</v>
      </c>
      <c r="L3" s="11"/>
      <c r="M3" s="44"/>
    </row>
    <row r="4" ht="15.75" customHeight="1">
      <c r="B4" s="219"/>
      <c r="C4" s="219"/>
      <c r="D4" s="219"/>
      <c r="E4" s="219"/>
      <c r="F4" s="127"/>
      <c r="G4" s="127"/>
      <c r="H4" s="127"/>
      <c r="I4" s="127"/>
      <c r="J4" s="127"/>
      <c r="K4" s="127"/>
      <c r="L4" s="127"/>
      <c r="M4" s="127"/>
      <c r="N4" s="217"/>
    </row>
    <row r="5" ht="27.0" customHeight="1">
      <c r="B5" s="246" t="s">
        <v>175</v>
      </c>
      <c r="C5" s="247"/>
      <c r="D5" s="247"/>
      <c r="E5" s="248"/>
      <c r="F5" s="49"/>
      <c r="G5" s="50"/>
      <c r="H5" s="249" t="s">
        <v>54</v>
      </c>
      <c r="I5" s="52">
        <v>0.0</v>
      </c>
      <c r="J5" s="49" t="s">
        <v>52</v>
      </c>
      <c r="K5" s="27"/>
      <c r="L5" s="27"/>
      <c r="M5" s="28"/>
      <c r="N5" s="119"/>
      <c r="O5" s="119"/>
      <c r="P5" s="119"/>
      <c r="Q5" s="119"/>
      <c r="R5" s="217"/>
      <c r="S5" s="217"/>
      <c r="T5" s="217"/>
      <c r="AD5" s="46" t="s">
        <v>52</v>
      </c>
      <c r="AE5" s="131"/>
      <c r="AF5" s="46"/>
      <c r="AG5" s="46"/>
      <c r="AH5" s="46"/>
      <c r="AI5" s="46"/>
      <c r="AJ5" s="46"/>
      <c r="AK5" s="46"/>
    </row>
    <row r="6" ht="27.0" customHeight="1">
      <c r="B6" s="133"/>
      <c r="C6" s="23"/>
      <c r="D6" s="23"/>
      <c r="E6" s="107"/>
      <c r="F6" s="250" t="s">
        <v>176</v>
      </c>
      <c r="G6" s="27"/>
      <c r="H6" s="27"/>
      <c r="I6" s="28"/>
      <c r="J6" s="251" t="s">
        <v>177</v>
      </c>
      <c r="K6" s="27"/>
      <c r="L6" s="27"/>
      <c r="M6" s="28"/>
      <c r="N6" s="119"/>
      <c r="O6" s="119"/>
      <c r="P6" s="119"/>
      <c r="Q6" s="119"/>
      <c r="R6" s="217"/>
      <c r="S6" s="217"/>
      <c r="T6" s="217"/>
      <c r="AD6" s="117" t="s">
        <v>55</v>
      </c>
      <c r="AE6" s="131"/>
      <c r="AF6" s="46"/>
      <c r="AG6" s="46"/>
      <c r="AH6" s="46"/>
      <c r="AI6" s="46"/>
      <c r="AJ6" s="46"/>
      <c r="AK6" s="46"/>
    </row>
    <row r="7" ht="28.5" customHeight="1">
      <c r="B7" s="54" t="s">
        <v>7</v>
      </c>
      <c r="C7" s="55" t="s">
        <v>56</v>
      </c>
      <c r="D7" s="56" t="s">
        <v>57</v>
      </c>
      <c r="E7" s="48"/>
      <c r="F7" s="222">
        <v>1750.0</v>
      </c>
      <c r="G7" s="222">
        <v>2000.0</v>
      </c>
      <c r="H7" s="222">
        <v>2250.0</v>
      </c>
      <c r="I7" s="252">
        <v>2500.0</v>
      </c>
      <c r="J7" s="253">
        <v>1750.0</v>
      </c>
      <c r="K7" s="222">
        <v>2000.0</v>
      </c>
      <c r="L7" s="222">
        <v>2250.0</v>
      </c>
      <c r="M7" s="254">
        <v>2500.0</v>
      </c>
      <c r="N7" s="217"/>
      <c r="O7" s="217"/>
      <c r="P7" s="217"/>
      <c r="Q7" s="217"/>
      <c r="R7" s="217"/>
      <c r="S7" s="217"/>
      <c r="T7" s="217"/>
      <c r="AD7" s="117" t="s">
        <v>58</v>
      </c>
      <c r="AE7" s="131"/>
      <c r="AF7" s="46"/>
      <c r="AG7" s="46"/>
      <c r="AH7" s="46"/>
      <c r="AI7" s="46"/>
      <c r="AJ7" s="46"/>
      <c r="AK7" s="46"/>
    </row>
    <row r="8" ht="15.0" customHeight="1">
      <c r="B8" s="89">
        <v>4.0</v>
      </c>
      <c r="C8" s="61">
        <v>244.0</v>
      </c>
      <c r="D8" s="62" t="s">
        <v>59</v>
      </c>
      <c r="E8" s="63"/>
      <c r="F8" s="64">
        <f t="shared" ref="F8:M8" si="1">ROUND(AD8-(AD8*$I$5),0)</f>
        <v>22453</v>
      </c>
      <c r="G8" s="64">
        <f t="shared" si="1"/>
        <v>24858</v>
      </c>
      <c r="H8" s="64">
        <f t="shared" si="1"/>
        <v>30473</v>
      </c>
      <c r="I8" s="255">
        <f t="shared" si="1"/>
        <v>37493</v>
      </c>
      <c r="J8" s="256">
        <f t="shared" si="1"/>
        <v>44906</v>
      </c>
      <c r="K8" s="64">
        <f t="shared" si="1"/>
        <v>49716</v>
      </c>
      <c r="L8" s="64">
        <f t="shared" si="1"/>
        <v>60946</v>
      </c>
      <c r="M8" s="65">
        <f t="shared" si="1"/>
        <v>74986</v>
      </c>
      <c r="N8" s="121"/>
      <c r="AD8" s="46">
        <v>22453.0</v>
      </c>
      <c r="AE8" s="46">
        <v>24858.0</v>
      </c>
      <c r="AF8" s="46">
        <v>30473.0</v>
      </c>
      <c r="AG8" s="46">
        <v>37493.0</v>
      </c>
      <c r="AH8" s="46">
        <v>44906.0</v>
      </c>
      <c r="AI8" s="46">
        <v>49716.0</v>
      </c>
      <c r="AJ8" s="46">
        <v>60946.0</v>
      </c>
      <c r="AK8" s="46">
        <v>74986.0</v>
      </c>
    </row>
    <row r="9" ht="15.0" customHeight="1">
      <c r="B9" s="67"/>
      <c r="C9" s="68"/>
      <c r="D9" s="69" t="str">
        <f>RIGHT($J$5,21)</f>
        <v>ΔТ=70⁰С (95/85/20) Вт</v>
      </c>
      <c r="E9" s="70"/>
      <c r="F9" s="71">
        <f t="shared" ref="F9:M9" si="2">ROUND(IF($D9="ΔТ=70⁰С (95/85/20) Вт",AD9,(IF($D9="ΔТ=60⁰С (90/70/20) Вт",AD9*0.818,AD9*0.646))),0)</f>
        <v>823</v>
      </c>
      <c r="G9" s="71">
        <f t="shared" si="2"/>
        <v>950</v>
      </c>
      <c r="H9" s="71">
        <f t="shared" si="2"/>
        <v>1061</v>
      </c>
      <c r="I9" s="72">
        <f t="shared" si="2"/>
        <v>1188</v>
      </c>
      <c r="J9" s="258">
        <f t="shared" si="2"/>
        <v>1643</v>
      </c>
      <c r="K9" s="71">
        <f t="shared" si="2"/>
        <v>1894</v>
      </c>
      <c r="L9" s="71">
        <f t="shared" si="2"/>
        <v>2110</v>
      </c>
      <c r="M9" s="72">
        <f t="shared" si="2"/>
        <v>2366</v>
      </c>
      <c r="N9" s="121"/>
      <c r="AD9" s="46">
        <v>823.2144</v>
      </c>
      <c r="AE9" s="46">
        <v>950.1996</v>
      </c>
      <c r="AF9" s="46">
        <v>1060.7643</v>
      </c>
      <c r="AG9" s="46">
        <v>1187.7495</v>
      </c>
      <c r="AH9" s="46">
        <v>1643.0</v>
      </c>
      <c r="AI9" s="46">
        <v>1894.0</v>
      </c>
      <c r="AJ9" s="46">
        <v>2110.0</v>
      </c>
      <c r="AK9" s="46">
        <v>2366.0</v>
      </c>
    </row>
    <row r="10" ht="15.75" customHeight="1">
      <c r="B10" s="89">
        <v>6.0</v>
      </c>
      <c r="C10" s="61">
        <v>364.0</v>
      </c>
      <c r="D10" s="62" t="s">
        <v>59</v>
      </c>
      <c r="E10" s="63"/>
      <c r="F10" s="64">
        <f t="shared" ref="F10:M10" si="3">ROUND(AD10-(AD10*$I$5),0)</f>
        <v>30295</v>
      </c>
      <c r="G10" s="64">
        <f t="shared" si="3"/>
        <v>33903</v>
      </c>
      <c r="H10" s="64">
        <f t="shared" si="3"/>
        <v>41780</v>
      </c>
      <c r="I10" s="255">
        <f t="shared" si="3"/>
        <v>51626</v>
      </c>
      <c r="J10" s="256">
        <f t="shared" si="3"/>
        <v>60590</v>
      </c>
      <c r="K10" s="64">
        <f t="shared" si="3"/>
        <v>67806</v>
      </c>
      <c r="L10" s="64">
        <f t="shared" si="3"/>
        <v>83560</v>
      </c>
      <c r="M10" s="65">
        <f t="shared" si="3"/>
        <v>103252</v>
      </c>
      <c r="N10" s="220"/>
      <c r="AD10" s="46">
        <v>30295.0</v>
      </c>
      <c r="AE10" s="46">
        <v>33903.0</v>
      </c>
      <c r="AF10" s="46">
        <v>41780.0</v>
      </c>
      <c r="AG10" s="46">
        <v>51626.0</v>
      </c>
      <c r="AH10" s="46">
        <v>60590.0</v>
      </c>
      <c r="AI10" s="46">
        <v>67806.0</v>
      </c>
      <c r="AJ10" s="46">
        <v>83560.0</v>
      </c>
      <c r="AK10" s="46">
        <v>103252.0</v>
      </c>
    </row>
    <row r="11" ht="15.75" customHeight="1">
      <c r="B11" s="67"/>
      <c r="C11" s="68"/>
      <c r="D11" s="69" t="str">
        <f>RIGHT($J$5,21)</f>
        <v>ΔТ=70⁰С (95/85/20) Вт</v>
      </c>
      <c r="E11" s="70"/>
      <c r="F11" s="71">
        <f t="shared" ref="F11:M11" si="4">ROUND(IF($D11="ΔТ=70⁰С (95/85/20) Вт",AD11,(IF($D11="ΔТ=60⁰С (90/70/20) Вт",AD11*0.818,AD11*0.646))),0)</f>
        <v>1235</v>
      </c>
      <c r="G11" s="71">
        <f t="shared" si="4"/>
        <v>1425</v>
      </c>
      <c r="H11" s="71">
        <f t="shared" si="4"/>
        <v>1592</v>
      </c>
      <c r="I11" s="72">
        <f t="shared" si="4"/>
        <v>1781</v>
      </c>
      <c r="J11" s="258">
        <f t="shared" si="4"/>
        <v>2462</v>
      </c>
      <c r="K11" s="71">
        <f t="shared" si="4"/>
        <v>2836</v>
      </c>
      <c r="L11" s="71">
        <f t="shared" si="4"/>
        <v>3160</v>
      </c>
      <c r="M11" s="72">
        <f t="shared" si="4"/>
        <v>3544</v>
      </c>
      <c r="N11" s="220"/>
      <c r="AD11" s="46">
        <v>1234.8216</v>
      </c>
      <c r="AE11" s="46">
        <v>1425.2993999999999</v>
      </c>
      <c r="AF11" s="46">
        <v>1591.6938</v>
      </c>
      <c r="AG11" s="46">
        <v>1781.0769</v>
      </c>
      <c r="AH11" s="46">
        <v>2462.0</v>
      </c>
      <c r="AI11" s="46">
        <v>2836.0</v>
      </c>
      <c r="AJ11" s="46">
        <v>3160.0</v>
      </c>
      <c r="AK11" s="46">
        <v>3544.0</v>
      </c>
    </row>
    <row r="12" ht="15.75" customHeight="1">
      <c r="B12" s="89">
        <v>8.0</v>
      </c>
      <c r="C12" s="61">
        <v>484.0</v>
      </c>
      <c r="D12" s="62" t="s">
        <v>59</v>
      </c>
      <c r="E12" s="63"/>
      <c r="F12" s="64">
        <f t="shared" ref="F12:M12" si="5">ROUND(AD12-(AD12*$I$5),0)</f>
        <v>38165</v>
      </c>
      <c r="G12" s="64">
        <f t="shared" si="5"/>
        <v>42987</v>
      </c>
      <c r="H12" s="64">
        <f t="shared" si="5"/>
        <v>53135</v>
      </c>
      <c r="I12" s="255">
        <f t="shared" si="5"/>
        <v>65820</v>
      </c>
      <c r="J12" s="256">
        <f t="shared" si="5"/>
        <v>76330</v>
      </c>
      <c r="K12" s="64">
        <f t="shared" si="5"/>
        <v>85974</v>
      </c>
      <c r="L12" s="64">
        <f t="shared" si="5"/>
        <v>106270</v>
      </c>
      <c r="M12" s="65">
        <f t="shared" si="5"/>
        <v>131640</v>
      </c>
      <c r="N12" s="220"/>
      <c r="AD12" s="46">
        <v>38165.0</v>
      </c>
      <c r="AE12" s="46">
        <v>42987.0</v>
      </c>
      <c r="AF12" s="46">
        <v>53135.0</v>
      </c>
      <c r="AG12" s="46">
        <v>65820.0</v>
      </c>
      <c r="AH12" s="46">
        <v>76330.0</v>
      </c>
      <c r="AI12" s="46">
        <v>85974.0</v>
      </c>
      <c r="AJ12" s="46">
        <v>106270.0</v>
      </c>
      <c r="AK12" s="46">
        <v>131640.0</v>
      </c>
    </row>
    <row r="13" ht="15.75" customHeight="1">
      <c r="B13" s="67"/>
      <c r="C13" s="68"/>
      <c r="D13" s="69" t="str">
        <f>RIGHT($J$5,21)</f>
        <v>ΔТ=70⁰С (95/85/20) Вт</v>
      </c>
      <c r="E13" s="70"/>
      <c r="F13" s="71">
        <f t="shared" ref="F13:M13" si="6">ROUND(IF($D13="ΔТ=70⁰С (95/85/20) Вт",AD13,(IF($D13="ΔТ=60⁰С (90/70/20) Вт",AD13*0.818,AD13*0.646))),0)</f>
        <v>1648</v>
      </c>
      <c r="G13" s="71">
        <f t="shared" si="6"/>
        <v>1900</v>
      </c>
      <c r="H13" s="71">
        <f t="shared" si="6"/>
        <v>2123</v>
      </c>
      <c r="I13" s="72">
        <f t="shared" si="6"/>
        <v>2375</v>
      </c>
      <c r="J13" s="258">
        <f t="shared" si="6"/>
        <v>3281</v>
      </c>
      <c r="K13" s="71">
        <f t="shared" si="6"/>
        <v>3778</v>
      </c>
      <c r="L13" s="71">
        <f t="shared" si="6"/>
        <v>4210</v>
      </c>
      <c r="M13" s="72">
        <f t="shared" si="6"/>
        <v>4722</v>
      </c>
      <c r="N13" s="220"/>
      <c r="AD13" s="46">
        <v>1647.5235</v>
      </c>
      <c r="AE13" s="46">
        <v>1900.3992</v>
      </c>
      <c r="AF13" s="46">
        <v>2122.6233</v>
      </c>
      <c r="AG13" s="46">
        <v>2375.499</v>
      </c>
      <c r="AH13" s="46">
        <v>3281.0</v>
      </c>
      <c r="AI13" s="46">
        <v>3778.0</v>
      </c>
      <c r="AJ13" s="46">
        <v>4210.0</v>
      </c>
      <c r="AK13" s="46">
        <v>4722.0</v>
      </c>
    </row>
    <row r="14" ht="15.75" customHeight="1">
      <c r="B14" s="89">
        <v>10.0</v>
      </c>
      <c r="C14" s="61">
        <v>604.0</v>
      </c>
      <c r="D14" s="62" t="s">
        <v>59</v>
      </c>
      <c r="E14" s="63"/>
      <c r="F14" s="64">
        <f t="shared" ref="F14:M14" si="7">ROUND(AD14-(AD14*$I$5),0)</f>
        <v>46070</v>
      </c>
      <c r="G14" s="64">
        <f t="shared" si="7"/>
        <v>52111</v>
      </c>
      <c r="H14" s="64">
        <f t="shared" si="7"/>
        <v>64540</v>
      </c>
      <c r="I14" s="255">
        <f t="shared" si="7"/>
        <v>80076</v>
      </c>
      <c r="J14" s="256">
        <f t="shared" si="7"/>
        <v>92140</v>
      </c>
      <c r="K14" s="64">
        <f t="shared" si="7"/>
        <v>104222</v>
      </c>
      <c r="L14" s="64">
        <f t="shared" si="7"/>
        <v>129080</v>
      </c>
      <c r="M14" s="65">
        <f t="shared" si="7"/>
        <v>160152</v>
      </c>
      <c r="N14" s="220"/>
      <c r="AD14" s="46">
        <v>46070.0</v>
      </c>
      <c r="AE14" s="46">
        <v>52111.0</v>
      </c>
      <c r="AF14" s="46">
        <v>64540.0</v>
      </c>
      <c r="AG14" s="46">
        <v>80076.0</v>
      </c>
      <c r="AH14" s="46">
        <v>92140.0</v>
      </c>
      <c r="AI14" s="46">
        <v>104222.0</v>
      </c>
      <c r="AJ14" s="46">
        <v>129080.0</v>
      </c>
      <c r="AK14" s="46">
        <v>160152.0</v>
      </c>
    </row>
    <row r="15" ht="15.75" customHeight="1">
      <c r="B15" s="67"/>
      <c r="C15" s="68"/>
      <c r="D15" s="69" t="str">
        <f>RIGHT($J$5,21)</f>
        <v>ΔТ=70⁰С (95/85/20) Вт</v>
      </c>
      <c r="E15" s="70"/>
      <c r="F15" s="71">
        <f t="shared" ref="F15:M15" si="8">ROUND(IF($D15="ΔТ=70⁰С (95/85/20) Вт",AD15,(IF($D15="ΔТ=60⁰С (90/70/20) Вт",AD15*0.818,AD15*0.646))),0)</f>
        <v>2059</v>
      </c>
      <c r="G15" s="71">
        <f t="shared" si="8"/>
        <v>2375</v>
      </c>
      <c r="H15" s="71">
        <f t="shared" si="8"/>
        <v>2652</v>
      </c>
      <c r="I15" s="72">
        <f t="shared" si="8"/>
        <v>2970</v>
      </c>
      <c r="J15" s="258">
        <f t="shared" si="8"/>
        <v>4100</v>
      </c>
      <c r="K15" s="71">
        <f t="shared" si="8"/>
        <v>4720</v>
      </c>
      <c r="L15" s="71">
        <f t="shared" si="8"/>
        <v>5260</v>
      </c>
      <c r="M15" s="72">
        <f t="shared" si="8"/>
        <v>5900</v>
      </c>
      <c r="N15" s="220"/>
      <c r="AD15" s="46">
        <v>2059.1307</v>
      </c>
      <c r="AE15" s="46">
        <v>2375.499</v>
      </c>
      <c r="AF15" s="46">
        <v>2652.4581000000003</v>
      </c>
      <c r="AG15" s="46">
        <v>2969.9210999999996</v>
      </c>
      <c r="AH15" s="46">
        <v>4100.0</v>
      </c>
      <c r="AI15" s="46">
        <v>4720.0</v>
      </c>
      <c r="AJ15" s="46">
        <v>5260.0</v>
      </c>
      <c r="AK15" s="46">
        <v>5900.0</v>
      </c>
    </row>
    <row r="16" ht="15.75" customHeight="1">
      <c r="B16" s="89">
        <v>12.0</v>
      </c>
      <c r="C16" s="61">
        <v>724.0</v>
      </c>
      <c r="D16" s="62" t="s">
        <v>59</v>
      </c>
      <c r="E16" s="63"/>
      <c r="F16" s="64">
        <f t="shared" ref="F16:I16" si="9">ROUND(AD16-(AD16*$I$5),0)</f>
        <v>53953</v>
      </c>
      <c r="G16" s="64">
        <f t="shared" si="9"/>
        <v>61208</v>
      </c>
      <c r="H16" s="64">
        <f t="shared" si="9"/>
        <v>75911</v>
      </c>
      <c r="I16" s="255">
        <f t="shared" si="9"/>
        <v>94290</v>
      </c>
      <c r="J16" s="259"/>
      <c r="K16" s="259"/>
      <c r="L16" s="259"/>
      <c r="M16" s="260"/>
      <c r="N16" s="121"/>
      <c r="AD16" s="46">
        <v>53953.0</v>
      </c>
      <c r="AE16" s="46">
        <v>61208.0</v>
      </c>
      <c r="AF16" s="46">
        <v>75911.0</v>
      </c>
      <c r="AG16" s="46">
        <v>94290.0</v>
      </c>
      <c r="AH16" s="46"/>
      <c r="AI16" s="46"/>
      <c r="AJ16" s="46"/>
      <c r="AK16" s="46"/>
    </row>
    <row r="17" ht="15.75" customHeight="1">
      <c r="B17" s="67"/>
      <c r="C17" s="68"/>
      <c r="D17" s="69" t="str">
        <f>RIGHT($J$5,21)</f>
        <v>ΔТ=70⁰С (95/85/20) Вт</v>
      </c>
      <c r="E17" s="70"/>
      <c r="F17" s="71">
        <f t="shared" ref="F17:I17" si="10">ROUND(IF($D17="ΔТ=70⁰С (95/85/20) Вт",AD17,(IF($D17="ΔТ=60⁰С (90/70/20) Вт",AD17*0.818,AD17*0.646))),0)</f>
        <v>2471</v>
      </c>
      <c r="G17" s="71">
        <f t="shared" si="10"/>
        <v>2851</v>
      </c>
      <c r="H17" s="71">
        <f t="shared" si="10"/>
        <v>3183</v>
      </c>
      <c r="I17" s="72">
        <f t="shared" si="10"/>
        <v>3563</v>
      </c>
      <c r="J17" s="186"/>
      <c r="K17" s="186"/>
      <c r="L17" s="186"/>
      <c r="M17" s="187"/>
      <c r="N17" s="121"/>
      <c r="AD17" s="46">
        <v>2470.7379</v>
      </c>
      <c r="AE17" s="46">
        <v>2850.5987999999998</v>
      </c>
      <c r="AF17" s="46">
        <v>3183.3876</v>
      </c>
      <c r="AG17" s="46">
        <v>3563.2484999999997</v>
      </c>
      <c r="AH17" s="46"/>
      <c r="AI17" s="46"/>
      <c r="AJ17" s="46"/>
      <c r="AK17" s="46"/>
    </row>
    <row r="18" ht="15.75" customHeight="1">
      <c r="B18" s="89">
        <v>14.0</v>
      </c>
      <c r="C18" s="61">
        <v>844.0</v>
      </c>
      <c r="D18" s="62" t="s">
        <v>59</v>
      </c>
      <c r="E18" s="63"/>
      <c r="F18" s="64">
        <f t="shared" ref="F18:I18" si="11">ROUND(AD18-(AD18*$I$5),0)</f>
        <v>61792</v>
      </c>
      <c r="G18" s="64">
        <f t="shared" si="11"/>
        <v>70253</v>
      </c>
      <c r="H18" s="64">
        <f t="shared" si="11"/>
        <v>87218</v>
      </c>
      <c r="I18" s="255">
        <f t="shared" si="11"/>
        <v>108423</v>
      </c>
      <c r="J18" s="186"/>
      <c r="K18" s="186"/>
      <c r="L18" s="186"/>
      <c r="M18" s="187"/>
      <c r="N18" s="220"/>
      <c r="AD18" s="46">
        <v>61792.0</v>
      </c>
      <c r="AE18" s="46">
        <v>70253.0</v>
      </c>
      <c r="AF18" s="46">
        <v>87218.0</v>
      </c>
      <c r="AG18" s="46">
        <v>108423.0</v>
      </c>
      <c r="AH18" s="46"/>
      <c r="AI18" s="46"/>
      <c r="AJ18" s="46"/>
      <c r="AK18" s="46"/>
    </row>
    <row r="19" ht="15.75" customHeight="1">
      <c r="B19" s="73"/>
      <c r="C19" s="74"/>
      <c r="D19" s="69" t="str">
        <f>RIGHT($J$5,21)</f>
        <v>ΔТ=70⁰С (95/85/20) Вт</v>
      </c>
      <c r="E19" s="70"/>
      <c r="F19" s="71">
        <f t="shared" ref="F19:I19" si="12">ROUND(IF($D19="ΔТ=70⁰С (95/85/20) Вт",AD19,(IF($D19="ΔТ=60⁰С (90/70/20) Вт",AD19*0.818,AD19*0.646))),0)</f>
        <v>2882</v>
      </c>
      <c r="G19" s="71">
        <f t="shared" si="12"/>
        <v>3326</v>
      </c>
      <c r="H19" s="71">
        <f t="shared" si="12"/>
        <v>3714</v>
      </c>
      <c r="I19" s="72">
        <f t="shared" si="12"/>
        <v>4158</v>
      </c>
      <c r="J19" s="179"/>
      <c r="K19" s="179"/>
      <c r="L19" s="179"/>
      <c r="M19" s="180"/>
      <c r="N19" s="220"/>
      <c r="AD19" s="46">
        <v>2882.3451</v>
      </c>
      <c r="AE19" s="46">
        <v>3325.6985999999997</v>
      </c>
      <c r="AF19" s="46">
        <v>3714.3171</v>
      </c>
      <c r="AG19" s="46">
        <v>4157.6705999999995</v>
      </c>
      <c r="AH19" s="46"/>
      <c r="AI19" s="46"/>
      <c r="AJ19" s="46"/>
      <c r="AK19" s="46"/>
    </row>
    <row r="20" ht="15.75" customHeight="1">
      <c r="B20" s="119"/>
      <c r="C20" s="219"/>
      <c r="D20" s="219"/>
      <c r="E20" s="219"/>
      <c r="F20" s="220"/>
      <c r="G20" s="220"/>
      <c r="H20" s="220"/>
      <c r="I20" s="220"/>
      <c r="J20" s="220"/>
      <c r="K20" s="220"/>
      <c r="L20" s="220"/>
      <c r="M20" s="220"/>
      <c r="N20" s="220"/>
    </row>
    <row r="21" ht="20.25" customHeight="1">
      <c r="B21" s="119"/>
      <c r="C21" s="219"/>
      <c r="D21" s="7"/>
      <c r="E21" s="75" t="s">
        <v>60</v>
      </c>
      <c r="F21" s="220"/>
      <c r="G21" s="220"/>
      <c r="H21" s="220"/>
      <c r="I21" s="220"/>
      <c r="J21" s="220"/>
      <c r="K21" s="220"/>
      <c r="L21" s="220"/>
      <c r="M21" s="220"/>
      <c r="N21" s="220"/>
    </row>
    <row r="22" ht="15.0" customHeight="1">
      <c r="B22" s="119"/>
      <c r="C22" s="219"/>
      <c r="D22" s="119"/>
      <c r="E22" s="119"/>
      <c r="F22" s="121"/>
      <c r="G22" s="121"/>
      <c r="H22" s="121"/>
      <c r="I22" s="121"/>
      <c r="J22" s="121"/>
      <c r="K22" s="121"/>
      <c r="L22" s="121"/>
      <c r="M22" s="121"/>
      <c r="N22" s="121"/>
    </row>
    <row r="23" ht="15.75" customHeight="1">
      <c r="B23" s="132" t="s">
        <v>57</v>
      </c>
      <c r="C23" s="247"/>
      <c r="D23" s="247"/>
      <c r="E23" s="261"/>
      <c r="F23" s="262" t="s">
        <v>176</v>
      </c>
      <c r="G23" s="27"/>
      <c r="H23" s="27"/>
      <c r="I23" s="28"/>
      <c r="J23" s="262" t="s">
        <v>177</v>
      </c>
      <c r="K23" s="27"/>
      <c r="L23" s="27"/>
      <c r="M23" s="28"/>
      <c r="N23" s="220"/>
    </row>
    <row r="24" ht="15.75" customHeight="1">
      <c r="B24" s="263"/>
      <c r="C24" s="264"/>
      <c r="D24" s="264"/>
      <c r="E24" s="265"/>
      <c r="F24" s="266">
        <v>1750.0</v>
      </c>
      <c r="G24" s="78">
        <v>2000.0</v>
      </c>
      <c r="H24" s="78">
        <v>2250.0</v>
      </c>
      <c r="I24" s="267">
        <v>2500.0</v>
      </c>
      <c r="J24" s="77">
        <v>1750.0</v>
      </c>
      <c r="K24" s="78">
        <v>2000.0</v>
      </c>
      <c r="L24" s="78">
        <v>2250.0</v>
      </c>
      <c r="M24" s="267">
        <v>2500.0</v>
      </c>
      <c r="N24" s="220"/>
    </row>
    <row r="25" ht="15.75" customHeight="1">
      <c r="B25" s="80" t="s">
        <v>61</v>
      </c>
      <c r="C25" s="11"/>
      <c r="D25" s="11"/>
      <c r="E25" s="12"/>
      <c r="F25" s="268">
        <f t="shared" ref="F25:M25" si="13">F24-39</f>
        <v>1711</v>
      </c>
      <c r="G25" s="302">
        <f t="shared" si="13"/>
        <v>1961</v>
      </c>
      <c r="H25" s="302">
        <f t="shared" si="13"/>
        <v>2211</v>
      </c>
      <c r="I25" s="303">
        <f t="shared" si="13"/>
        <v>2461</v>
      </c>
      <c r="J25" s="302">
        <f t="shared" si="13"/>
        <v>1711</v>
      </c>
      <c r="K25" s="302">
        <f t="shared" si="13"/>
        <v>1961</v>
      </c>
      <c r="L25" s="302">
        <f t="shared" si="13"/>
        <v>2211</v>
      </c>
      <c r="M25" s="303">
        <f t="shared" si="13"/>
        <v>2461</v>
      </c>
      <c r="N25" s="220"/>
    </row>
    <row r="26" ht="15.75" customHeight="1">
      <c r="B26" s="269" t="s">
        <v>167</v>
      </c>
      <c r="C26" s="23"/>
      <c r="D26" s="23"/>
      <c r="E26" s="23"/>
      <c r="F26" s="269">
        <v>86.0</v>
      </c>
      <c r="G26" s="23"/>
      <c r="H26" s="23"/>
      <c r="I26" s="24"/>
      <c r="J26" s="270">
        <v>137.0</v>
      </c>
      <c r="K26" s="23"/>
      <c r="L26" s="23"/>
      <c r="M26" s="24"/>
      <c r="N26" s="220"/>
    </row>
    <row r="27" ht="15.75" customHeight="1">
      <c r="B27" s="144" t="s">
        <v>7</v>
      </c>
      <c r="C27" s="271" t="s">
        <v>63</v>
      </c>
      <c r="D27" s="271" t="s">
        <v>64</v>
      </c>
      <c r="E27" s="272" t="s">
        <v>65</v>
      </c>
      <c r="F27" s="27"/>
      <c r="G27" s="27"/>
      <c r="H27" s="27"/>
      <c r="I27" s="27"/>
      <c r="J27" s="27"/>
      <c r="K27" s="27"/>
      <c r="L27" s="27"/>
      <c r="M27" s="28"/>
      <c r="N27" s="121"/>
    </row>
    <row r="28" ht="15.75" customHeight="1">
      <c r="B28" s="89">
        <v>4.0</v>
      </c>
      <c r="C28" s="90">
        <v>194.0</v>
      </c>
      <c r="D28" s="90">
        <v>97.0</v>
      </c>
      <c r="E28" s="91" t="s">
        <v>66</v>
      </c>
      <c r="F28" s="137">
        <v>30.5</v>
      </c>
      <c r="G28" s="137">
        <v>34.25</v>
      </c>
      <c r="H28" s="137">
        <v>37.5</v>
      </c>
      <c r="I28" s="273">
        <v>42.75</v>
      </c>
      <c r="J28" s="274">
        <v>61.0</v>
      </c>
      <c r="K28" s="137">
        <v>68.5</v>
      </c>
      <c r="L28" s="137">
        <v>75.0</v>
      </c>
      <c r="M28" s="138">
        <v>85.5</v>
      </c>
      <c r="N28" s="220"/>
    </row>
    <row r="29" ht="15.75" customHeight="1">
      <c r="B29" s="73"/>
      <c r="C29" s="74"/>
      <c r="D29" s="74"/>
      <c r="E29" s="94" t="s">
        <v>67</v>
      </c>
      <c r="F29" s="275">
        <v>9.0</v>
      </c>
      <c r="G29" s="276">
        <v>10.2</v>
      </c>
      <c r="H29" s="276">
        <v>11.4</v>
      </c>
      <c r="I29" s="277">
        <v>12.7</v>
      </c>
      <c r="J29" s="278">
        <v>17.900000000000002</v>
      </c>
      <c r="K29" s="276">
        <v>20.400000000000002</v>
      </c>
      <c r="L29" s="276">
        <v>22.8</v>
      </c>
      <c r="M29" s="279">
        <v>25.3</v>
      </c>
      <c r="N29" s="220"/>
    </row>
    <row r="30" ht="15.75" customHeight="1">
      <c r="B30" s="98">
        <v>6.0</v>
      </c>
      <c r="C30" s="99">
        <v>314.0</v>
      </c>
      <c r="D30" s="90">
        <v>157.0</v>
      </c>
      <c r="E30" s="100" t="s">
        <v>66</v>
      </c>
      <c r="F30" s="139">
        <v>36.5</v>
      </c>
      <c r="G30" s="139">
        <v>41.5</v>
      </c>
      <c r="H30" s="139">
        <v>46.5</v>
      </c>
      <c r="I30" s="280">
        <v>51.5</v>
      </c>
      <c r="J30" s="281">
        <v>73.0</v>
      </c>
      <c r="K30" s="139">
        <v>83.0</v>
      </c>
      <c r="L30" s="139">
        <v>93.0</v>
      </c>
      <c r="M30" s="140">
        <v>103.0</v>
      </c>
      <c r="N30" s="220"/>
    </row>
    <row r="31" ht="15.75" customHeight="1">
      <c r="B31" s="73"/>
      <c r="C31" s="74"/>
      <c r="D31" s="74"/>
      <c r="E31" s="94" t="s">
        <v>67</v>
      </c>
      <c r="F31" s="275">
        <v>13.5</v>
      </c>
      <c r="G31" s="276">
        <v>15.299999999999999</v>
      </c>
      <c r="H31" s="276">
        <v>17.1</v>
      </c>
      <c r="I31" s="277">
        <v>19.0</v>
      </c>
      <c r="J31" s="282">
        <v>26.8</v>
      </c>
      <c r="K31" s="276">
        <v>30.5</v>
      </c>
      <c r="L31" s="276">
        <v>34.2</v>
      </c>
      <c r="M31" s="279">
        <v>37.9</v>
      </c>
      <c r="N31" s="121"/>
    </row>
    <row r="32" ht="15.75" customHeight="1">
      <c r="B32" s="89">
        <v>8.0</v>
      </c>
      <c r="C32" s="99">
        <v>434.0</v>
      </c>
      <c r="D32" s="90">
        <v>217.0</v>
      </c>
      <c r="E32" s="91" t="s">
        <v>66</v>
      </c>
      <c r="F32" s="137">
        <v>51.84</v>
      </c>
      <c r="G32" s="137">
        <v>48.75</v>
      </c>
      <c r="H32" s="137">
        <v>53.5</v>
      </c>
      <c r="I32" s="273">
        <v>60.25</v>
      </c>
      <c r="J32" s="274">
        <v>86.0</v>
      </c>
      <c r="K32" s="137">
        <v>97.5</v>
      </c>
      <c r="L32" s="137">
        <v>107.0</v>
      </c>
      <c r="M32" s="138">
        <v>120.5</v>
      </c>
      <c r="N32" s="220"/>
    </row>
    <row r="33" ht="15.75" customHeight="1">
      <c r="B33" s="73"/>
      <c r="C33" s="74"/>
      <c r="D33" s="74"/>
      <c r="E33" s="94" t="s">
        <v>67</v>
      </c>
      <c r="F33" s="276">
        <v>17.900000000000002</v>
      </c>
      <c r="G33" s="276">
        <v>20.400000000000002</v>
      </c>
      <c r="H33" s="276">
        <v>22.8</v>
      </c>
      <c r="I33" s="277">
        <v>25.3</v>
      </c>
      <c r="J33" s="278">
        <v>35.800000000000004</v>
      </c>
      <c r="K33" s="304">
        <v>40.800000000000004</v>
      </c>
      <c r="L33" s="276">
        <v>45.6</v>
      </c>
      <c r="M33" s="305">
        <v>50.6</v>
      </c>
      <c r="N33" s="220"/>
    </row>
    <row r="34" ht="15.75" customHeight="1">
      <c r="B34" s="89">
        <v>10.0</v>
      </c>
      <c r="C34" s="99">
        <v>554.0</v>
      </c>
      <c r="D34" s="90">
        <v>277.0</v>
      </c>
      <c r="E34" s="91" t="s">
        <v>66</v>
      </c>
      <c r="F34" s="137">
        <v>49.5</v>
      </c>
      <c r="G34" s="137">
        <v>56.0</v>
      </c>
      <c r="H34" s="137">
        <v>61.5</v>
      </c>
      <c r="I34" s="273">
        <v>69.0</v>
      </c>
      <c r="J34" s="274">
        <v>99.0</v>
      </c>
      <c r="K34" s="137">
        <v>112.0</v>
      </c>
      <c r="L34" s="137">
        <v>123.0</v>
      </c>
      <c r="M34" s="138">
        <v>138.0</v>
      </c>
      <c r="N34" s="220"/>
    </row>
    <row r="35" ht="15.75" customHeight="1">
      <c r="B35" s="73"/>
      <c r="C35" s="74"/>
      <c r="D35" s="74"/>
      <c r="E35" s="94" t="s">
        <v>67</v>
      </c>
      <c r="F35" s="276">
        <v>22.400000000000002</v>
      </c>
      <c r="G35" s="276">
        <v>25.400000000000002</v>
      </c>
      <c r="H35" s="276">
        <v>28.5</v>
      </c>
      <c r="I35" s="277">
        <v>31.6</v>
      </c>
      <c r="J35" s="278">
        <f t="shared" ref="J35:M35" si="14">F35*2</f>
        <v>44.8</v>
      </c>
      <c r="K35" s="276">
        <f t="shared" si="14"/>
        <v>50.8</v>
      </c>
      <c r="L35" s="276">
        <f t="shared" si="14"/>
        <v>57</v>
      </c>
      <c r="M35" s="306">
        <f t="shared" si="14"/>
        <v>63.2</v>
      </c>
      <c r="N35" s="121"/>
    </row>
    <row r="36" ht="15.75" customHeight="1">
      <c r="B36" s="98">
        <v>12.0</v>
      </c>
      <c r="C36" s="99">
        <v>674.0</v>
      </c>
      <c r="D36" s="90">
        <v>337.0</v>
      </c>
      <c r="E36" s="100" t="s">
        <v>66</v>
      </c>
      <c r="F36" s="139">
        <v>55.75</v>
      </c>
      <c r="G36" s="139">
        <v>63.25</v>
      </c>
      <c r="H36" s="139">
        <v>69.5</v>
      </c>
      <c r="I36" s="280">
        <v>77.75</v>
      </c>
      <c r="J36" s="307"/>
      <c r="K36" s="308"/>
      <c r="L36" s="308"/>
      <c r="M36" s="309"/>
      <c r="N36" s="220"/>
    </row>
    <row r="37" ht="15.75" customHeight="1">
      <c r="B37" s="67"/>
      <c r="C37" s="74"/>
      <c r="D37" s="74"/>
      <c r="E37" s="103" t="s">
        <v>67</v>
      </c>
      <c r="F37" s="284">
        <v>26.8</v>
      </c>
      <c r="G37" s="284">
        <v>30.5</v>
      </c>
      <c r="H37" s="284">
        <v>34.2</v>
      </c>
      <c r="I37" s="289">
        <v>37.9</v>
      </c>
      <c r="J37" s="310"/>
      <c r="K37" s="311"/>
      <c r="L37" s="311"/>
      <c r="M37" s="312"/>
      <c r="N37" s="220"/>
    </row>
    <row r="38" ht="15.75" customHeight="1">
      <c r="B38" s="89">
        <v>14.0</v>
      </c>
      <c r="C38" s="99">
        <v>794.0</v>
      </c>
      <c r="D38" s="90">
        <v>397.0</v>
      </c>
      <c r="E38" s="91" t="s">
        <v>66</v>
      </c>
      <c r="F38" s="137">
        <v>62.1</v>
      </c>
      <c r="G38" s="137">
        <v>70.5</v>
      </c>
      <c r="H38" s="137">
        <v>77.4</v>
      </c>
      <c r="I38" s="273">
        <v>86.5</v>
      </c>
      <c r="J38" s="310"/>
      <c r="K38" s="311"/>
      <c r="L38" s="311"/>
      <c r="M38" s="312"/>
      <c r="N38" s="220"/>
    </row>
    <row r="39" ht="15.75" customHeight="1">
      <c r="B39" s="73"/>
      <c r="C39" s="74"/>
      <c r="D39" s="74"/>
      <c r="E39" s="94" t="s">
        <v>67</v>
      </c>
      <c r="F39" s="276">
        <v>31.3</v>
      </c>
      <c r="G39" s="276">
        <v>35.6</v>
      </c>
      <c r="H39" s="276">
        <v>39.9</v>
      </c>
      <c r="I39" s="277">
        <v>44.2</v>
      </c>
      <c r="J39" s="313"/>
      <c r="K39" s="314"/>
      <c r="L39" s="314"/>
      <c r="M39" s="315"/>
      <c r="N39" s="7"/>
    </row>
    <row r="40" ht="15.0" customHeight="1">
      <c r="B40" s="219"/>
      <c r="C40" s="219"/>
      <c r="D40" s="219"/>
      <c r="E40" s="219"/>
      <c r="F40" s="218"/>
      <c r="G40" s="218"/>
      <c r="H40" s="218"/>
      <c r="I40" s="218"/>
      <c r="J40" s="218"/>
      <c r="K40" s="218"/>
      <c r="L40" s="218"/>
      <c r="M40" s="218"/>
      <c r="N40" s="218"/>
    </row>
    <row r="41" ht="15.0" customHeight="1">
      <c r="B41" s="219"/>
      <c r="C41" s="219"/>
      <c r="D41" s="219"/>
      <c r="E41" s="219"/>
      <c r="F41" s="35"/>
      <c r="G41" s="35"/>
      <c r="H41" s="35"/>
      <c r="I41" s="35"/>
      <c r="J41" s="35"/>
      <c r="K41" s="35"/>
      <c r="L41" s="35"/>
      <c r="M41" s="35"/>
      <c r="N41" s="35"/>
    </row>
    <row r="42" ht="15.75" customHeight="1">
      <c r="B42" s="218"/>
      <c r="C42" s="296"/>
      <c r="D42" s="297"/>
      <c r="E42" s="296"/>
      <c r="F42" s="296"/>
      <c r="G42" s="296"/>
      <c r="H42" s="296"/>
      <c r="I42" s="296"/>
      <c r="J42" s="296"/>
      <c r="K42" s="296"/>
      <c r="L42" s="296"/>
      <c r="M42" s="296"/>
      <c r="N42" s="296"/>
    </row>
    <row r="43" ht="15.75" customHeight="1">
      <c r="B43" s="219"/>
      <c r="C43" s="130"/>
      <c r="D43" s="130"/>
      <c r="E43" s="298"/>
      <c r="F43" s="299"/>
      <c r="G43" s="299"/>
      <c r="H43" s="299"/>
      <c r="I43" s="299"/>
      <c r="J43" s="299"/>
      <c r="K43" s="299"/>
      <c r="L43" s="299"/>
      <c r="M43" s="299"/>
      <c r="N43" s="299"/>
    </row>
    <row r="44" ht="15.75" customHeight="1">
      <c r="B44" s="219"/>
      <c r="C44" s="130"/>
      <c r="D44" s="130"/>
      <c r="E44" s="298"/>
      <c r="F44" s="299"/>
      <c r="G44" s="299"/>
      <c r="H44" s="299"/>
      <c r="I44" s="299"/>
      <c r="J44" s="299"/>
      <c r="K44" s="299"/>
      <c r="L44" s="299"/>
      <c r="M44" s="299"/>
      <c r="N44" s="299"/>
    </row>
    <row r="45" ht="15.75" customHeight="1">
      <c r="B45" s="219"/>
      <c r="C45" s="130"/>
      <c r="D45" s="130"/>
      <c r="E45" s="298"/>
      <c r="F45" s="299"/>
      <c r="G45" s="299"/>
      <c r="H45" s="299"/>
      <c r="I45" s="299"/>
      <c r="J45" s="299"/>
      <c r="K45" s="299"/>
      <c r="L45" s="299"/>
      <c r="M45" s="299"/>
      <c r="N45" s="299"/>
    </row>
    <row r="46" ht="15.75" customHeight="1">
      <c r="B46" s="219"/>
      <c r="C46" s="130"/>
      <c r="D46" s="130"/>
      <c r="E46" s="298"/>
      <c r="F46" s="299"/>
      <c r="G46" s="299"/>
      <c r="H46" s="299"/>
      <c r="I46" s="299"/>
      <c r="J46" s="299"/>
      <c r="K46" s="299"/>
      <c r="L46" s="299"/>
      <c r="M46" s="299"/>
      <c r="N46" s="299"/>
    </row>
    <row r="47" ht="15.75" customHeight="1">
      <c r="B47" s="219"/>
      <c r="C47" s="130"/>
      <c r="D47" s="130"/>
      <c r="E47" s="298"/>
      <c r="F47" s="299"/>
      <c r="G47" s="299"/>
      <c r="H47" s="299"/>
      <c r="I47" s="299"/>
      <c r="J47" s="299"/>
      <c r="K47" s="299"/>
      <c r="L47" s="299"/>
      <c r="M47" s="299"/>
      <c r="N47" s="299"/>
    </row>
    <row r="48" ht="15.75" customHeight="1">
      <c r="B48" s="219"/>
      <c r="C48" s="130"/>
      <c r="D48" s="130"/>
      <c r="E48" s="298"/>
      <c r="F48" s="299"/>
      <c r="G48" s="299"/>
      <c r="H48" s="299"/>
      <c r="I48" s="299"/>
      <c r="J48" s="299"/>
      <c r="K48" s="299"/>
      <c r="L48" s="299"/>
      <c r="M48" s="299"/>
      <c r="N48" s="299"/>
    </row>
    <row r="49" ht="15.75" customHeight="1">
      <c r="B49" s="219"/>
      <c r="C49" s="130"/>
      <c r="D49" s="130"/>
      <c r="E49" s="298"/>
      <c r="F49" s="299"/>
      <c r="G49" s="299"/>
      <c r="H49" s="299"/>
      <c r="I49" s="299"/>
      <c r="J49" s="299"/>
      <c r="K49" s="299"/>
      <c r="L49" s="299"/>
      <c r="M49" s="299"/>
      <c r="N49" s="299"/>
    </row>
    <row r="50" ht="15.75" customHeight="1">
      <c r="B50" s="219"/>
      <c r="C50" s="130"/>
      <c r="D50" s="130"/>
      <c r="E50" s="298"/>
      <c r="F50" s="299"/>
      <c r="G50" s="299"/>
      <c r="H50" s="299"/>
      <c r="I50" s="299"/>
      <c r="J50" s="299"/>
      <c r="K50" s="299"/>
      <c r="L50" s="299"/>
      <c r="M50" s="299"/>
      <c r="N50" s="299"/>
    </row>
    <row r="51" ht="15.75" customHeight="1">
      <c r="B51" s="219"/>
      <c r="C51" s="130"/>
      <c r="D51" s="130"/>
      <c r="E51" s="298"/>
      <c r="F51" s="299"/>
      <c r="G51" s="299"/>
      <c r="H51" s="299"/>
      <c r="I51" s="299"/>
      <c r="J51" s="299"/>
      <c r="K51" s="299"/>
      <c r="L51" s="299"/>
      <c r="M51" s="299"/>
      <c r="N51" s="299"/>
    </row>
    <row r="52" ht="15.75" customHeight="1">
      <c r="B52" s="219"/>
      <c r="C52" s="130"/>
      <c r="D52" s="130"/>
      <c r="E52" s="298"/>
      <c r="F52" s="299"/>
      <c r="G52" s="299"/>
      <c r="H52" s="299"/>
      <c r="I52" s="299"/>
      <c r="J52" s="299"/>
      <c r="K52" s="299"/>
      <c r="L52" s="299"/>
      <c r="M52" s="299"/>
      <c r="N52" s="299"/>
    </row>
    <row r="53" ht="15.75" customHeight="1">
      <c r="B53" s="219"/>
      <c r="C53" s="130"/>
      <c r="D53" s="130"/>
      <c r="E53" s="298"/>
      <c r="F53" s="299"/>
      <c r="G53" s="299"/>
      <c r="H53" s="299"/>
      <c r="I53" s="299"/>
      <c r="J53" s="299"/>
      <c r="K53" s="299"/>
      <c r="L53" s="299"/>
      <c r="M53" s="299"/>
      <c r="N53" s="299"/>
    </row>
    <row r="54" ht="15.75" customHeight="1">
      <c r="B54" s="219"/>
      <c r="C54" s="130"/>
      <c r="D54" s="130"/>
      <c r="E54" s="298"/>
      <c r="F54" s="299"/>
      <c r="G54" s="299"/>
      <c r="H54" s="299"/>
      <c r="I54" s="299"/>
      <c r="J54" s="299"/>
      <c r="K54" s="299"/>
      <c r="L54" s="299"/>
      <c r="M54" s="299"/>
      <c r="N54" s="299"/>
    </row>
    <row r="55" ht="15.75" customHeight="1">
      <c r="B55" s="219"/>
      <c r="C55" s="130"/>
      <c r="D55" s="130"/>
      <c r="E55" s="298"/>
      <c r="F55" s="299"/>
      <c r="G55" s="299"/>
      <c r="H55" s="299"/>
      <c r="I55" s="299"/>
      <c r="J55" s="299"/>
      <c r="K55" s="299"/>
      <c r="L55" s="299"/>
      <c r="M55" s="299"/>
      <c r="N55" s="299"/>
    </row>
    <row r="56" ht="15.75" customHeight="1">
      <c r="B56" s="219"/>
      <c r="C56" s="130"/>
      <c r="D56" s="130"/>
      <c r="E56" s="298"/>
      <c r="F56" s="299"/>
      <c r="G56" s="299"/>
      <c r="H56" s="299"/>
      <c r="I56" s="299"/>
      <c r="J56" s="299"/>
      <c r="K56" s="299"/>
      <c r="L56" s="299"/>
      <c r="M56" s="299"/>
      <c r="N56" s="299"/>
    </row>
    <row r="57" ht="15.75" customHeight="1">
      <c r="B57" s="219"/>
      <c r="C57" s="130"/>
      <c r="D57" s="130"/>
      <c r="E57" s="298"/>
      <c r="F57" s="299"/>
      <c r="G57" s="299"/>
      <c r="H57" s="299"/>
      <c r="I57" s="299"/>
      <c r="J57" s="299"/>
      <c r="K57" s="299"/>
      <c r="L57" s="299"/>
      <c r="M57" s="299"/>
      <c r="N57" s="299"/>
    </row>
    <row r="58" ht="15.75" customHeight="1">
      <c r="B58" s="219"/>
      <c r="C58" s="130"/>
      <c r="D58" s="130"/>
      <c r="E58" s="298"/>
      <c r="F58" s="299"/>
      <c r="G58" s="299"/>
      <c r="H58" s="299"/>
      <c r="I58" s="299"/>
      <c r="J58" s="299"/>
      <c r="K58" s="299"/>
      <c r="L58" s="299"/>
      <c r="M58" s="299"/>
      <c r="N58" s="299"/>
    </row>
    <row r="59" ht="15.75" customHeight="1">
      <c r="B59" s="219"/>
      <c r="C59" s="130"/>
      <c r="D59" s="130"/>
      <c r="E59" s="298"/>
      <c r="F59" s="299"/>
      <c r="G59" s="299"/>
      <c r="H59" s="299"/>
      <c r="I59" s="299"/>
      <c r="J59" s="299"/>
      <c r="K59" s="299"/>
      <c r="L59" s="299"/>
      <c r="M59" s="299"/>
      <c r="N59" s="299"/>
    </row>
    <row r="60" ht="15.75" customHeight="1">
      <c r="B60" s="219"/>
      <c r="C60" s="130"/>
      <c r="D60" s="130"/>
      <c r="E60" s="298"/>
      <c r="F60" s="299"/>
      <c r="G60" s="299"/>
      <c r="H60" s="299"/>
      <c r="I60" s="299"/>
      <c r="J60" s="299"/>
      <c r="K60" s="299"/>
      <c r="L60" s="299"/>
      <c r="M60" s="299"/>
      <c r="N60" s="299"/>
    </row>
    <row r="61" ht="15.75" customHeight="1">
      <c r="B61" s="219"/>
      <c r="C61" s="130"/>
      <c r="D61" s="130"/>
      <c r="E61" s="298"/>
      <c r="F61" s="299"/>
      <c r="G61" s="299"/>
      <c r="H61" s="299"/>
      <c r="I61" s="299"/>
      <c r="J61" s="299"/>
      <c r="K61" s="299"/>
      <c r="L61" s="299"/>
      <c r="M61" s="299"/>
      <c r="N61" s="299"/>
    </row>
    <row r="62" ht="15.75" customHeight="1">
      <c r="B62" s="219"/>
      <c r="C62" s="130"/>
      <c r="D62" s="130"/>
      <c r="E62" s="298"/>
      <c r="F62" s="299"/>
      <c r="G62" s="299"/>
      <c r="H62" s="299"/>
      <c r="I62" s="299"/>
      <c r="J62" s="299"/>
      <c r="K62" s="299"/>
      <c r="L62" s="299"/>
      <c r="M62" s="299"/>
      <c r="N62" s="299"/>
    </row>
    <row r="63" ht="15.75" customHeight="1">
      <c r="B63" s="219"/>
      <c r="C63" s="130"/>
      <c r="D63" s="130"/>
      <c r="E63" s="298"/>
      <c r="F63" s="299"/>
      <c r="G63" s="299"/>
      <c r="H63" s="299"/>
      <c r="I63" s="299"/>
      <c r="J63" s="299"/>
      <c r="K63" s="299"/>
      <c r="L63" s="299"/>
      <c r="M63" s="299"/>
      <c r="N63" s="299"/>
    </row>
    <row r="64" ht="15.75" customHeight="1">
      <c r="B64" s="219"/>
      <c r="C64" s="130"/>
      <c r="D64" s="130"/>
      <c r="E64" s="298"/>
      <c r="F64" s="299"/>
      <c r="G64" s="299"/>
      <c r="H64" s="299"/>
      <c r="I64" s="299"/>
      <c r="J64" s="299"/>
      <c r="K64" s="299"/>
      <c r="L64" s="299"/>
      <c r="M64" s="299"/>
      <c r="N64" s="299"/>
    </row>
    <row r="65" ht="15.75" customHeight="1">
      <c r="B65" s="219"/>
      <c r="C65" s="130"/>
      <c r="D65" s="130"/>
      <c r="E65" s="298"/>
      <c r="F65" s="299"/>
      <c r="G65" s="299"/>
      <c r="H65" s="299"/>
      <c r="I65" s="299"/>
      <c r="J65" s="299"/>
      <c r="K65" s="299"/>
      <c r="L65" s="299"/>
      <c r="M65" s="299"/>
      <c r="N65" s="299"/>
    </row>
    <row r="66" ht="15.75" customHeight="1">
      <c r="B66" s="219"/>
      <c r="C66" s="130"/>
      <c r="D66" s="130"/>
      <c r="E66" s="298"/>
      <c r="F66" s="299"/>
      <c r="G66" s="299"/>
      <c r="H66" s="299"/>
      <c r="I66" s="299"/>
      <c r="J66" s="299"/>
      <c r="K66" s="299"/>
      <c r="L66" s="299"/>
      <c r="M66" s="299"/>
      <c r="N66" s="299"/>
    </row>
    <row r="67" ht="15.75" customHeight="1">
      <c r="B67" s="219"/>
      <c r="C67" s="130"/>
      <c r="D67" s="130"/>
      <c r="E67" s="298"/>
      <c r="F67" s="299"/>
      <c r="G67" s="299"/>
      <c r="H67" s="299"/>
      <c r="I67" s="299"/>
      <c r="J67" s="299"/>
      <c r="K67" s="299"/>
      <c r="L67" s="299"/>
      <c r="M67" s="299"/>
      <c r="N67" s="299"/>
    </row>
    <row r="68" ht="15.75" customHeight="1">
      <c r="B68" s="219"/>
      <c r="C68" s="130"/>
      <c r="D68" s="130"/>
      <c r="E68" s="298"/>
      <c r="F68" s="299"/>
      <c r="G68" s="299"/>
      <c r="H68" s="299"/>
      <c r="I68" s="299"/>
      <c r="J68" s="299"/>
      <c r="K68" s="299"/>
      <c r="L68" s="299"/>
      <c r="M68" s="299"/>
      <c r="N68" s="299"/>
    </row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8">
    <mergeCell ref="C36:C37"/>
    <mergeCell ref="D36:D37"/>
    <mergeCell ref="B38:B39"/>
    <mergeCell ref="C38:C39"/>
    <mergeCell ref="D38:D39"/>
    <mergeCell ref="B32:B33"/>
    <mergeCell ref="C32:C33"/>
    <mergeCell ref="D32:D33"/>
    <mergeCell ref="B34:B35"/>
    <mergeCell ref="C34:C35"/>
    <mergeCell ref="D34:D35"/>
    <mergeCell ref="B36:B37"/>
    <mergeCell ref="B1:E1"/>
    <mergeCell ref="I3:J3"/>
    <mergeCell ref="K3:M3"/>
    <mergeCell ref="B5:E6"/>
    <mergeCell ref="J5:M5"/>
    <mergeCell ref="F6:I6"/>
    <mergeCell ref="J6:M6"/>
    <mergeCell ref="D7:E7"/>
    <mergeCell ref="B8:B9"/>
    <mergeCell ref="C8:C9"/>
    <mergeCell ref="D8:E8"/>
    <mergeCell ref="D9:E9"/>
    <mergeCell ref="B10:B11"/>
    <mergeCell ref="C10:C11"/>
    <mergeCell ref="D10:E10"/>
    <mergeCell ref="D11:E11"/>
    <mergeCell ref="D12:E12"/>
    <mergeCell ref="D13:E13"/>
    <mergeCell ref="D14:E14"/>
    <mergeCell ref="D15:E15"/>
    <mergeCell ref="D16:E16"/>
    <mergeCell ref="B26:E26"/>
    <mergeCell ref="F26:I26"/>
    <mergeCell ref="J26:M26"/>
    <mergeCell ref="E27:M27"/>
    <mergeCell ref="D17:E17"/>
    <mergeCell ref="D18:E18"/>
    <mergeCell ref="D19:E19"/>
    <mergeCell ref="B23:E24"/>
    <mergeCell ref="F23:I23"/>
    <mergeCell ref="J23:M23"/>
    <mergeCell ref="B25:E25"/>
    <mergeCell ref="B12:B13"/>
    <mergeCell ref="C12:C13"/>
    <mergeCell ref="B14:B15"/>
    <mergeCell ref="C14:C15"/>
    <mergeCell ref="B16:B17"/>
    <mergeCell ref="C16:C17"/>
    <mergeCell ref="C18:C19"/>
    <mergeCell ref="B18:B19"/>
    <mergeCell ref="B28:B29"/>
    <mergeCell ref="C28:C29"/>
    <mergeCell ref="D28:D29"/>
    <mergeCell ref="B30:B31"/>
    <mergeCell ref="C30:C31"/>
    <mergeCell ref="D30:D31"/>
  </mergeCells>
  <dataValidations>
    <dataValidation type="list" allowBlank="1" showErrorMessage="1" sqref="J5">
      <formula1>$AD$5:$AD$7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86"/>
    <col customWidth="1" min="2" max="2" width="10.0"/>
    <col customWidth="1" min="3" max="3" width="10.57"/>
    <col customWidth="1" min="4" max="4" width="8.71"/>
    <col customWidth="1" min="5" max="5" width="9.43"/>
    <col customWidth="1" min="6" max="6" width="20.86"/>
    <col customWidth="1" min="7" max="13" width="9.71"/>
    <col customWidth="1" min="14" max="15" width="8.29"/>
    <col customWidth="1" min="16" max="37" width="8.71"/>
  </cols>
  <sheetData>
    <row r="1" ht="55.5" customHeight="1">
      <c r="B1" s="35"/>
      <c r="J1" s="36" t="s">
        <v>47</v>
      </c>
    </row>
    <row r="2" ht="15.0" customHeight="1">
      <c r="B2" s="34" t="s">
        <v>178</v>
      </c>
      <c r="C2" s="30" t="s">
        <v>179</v>
      </c>
      <c r="D2" s="30"/>
      <c r="E2" s="34"/>
      <c r="F2" s="34"/>
      <c r="G2" s="316"/>
      <c r="H2" s="316"/>
      <c r="I2" s="233"/>
      <c r="J2" s="233"/>
      <c r="K2" s="233"/>
      <c r="L2" s="7"/>
      <c r="M2" s="45"/>
      <c r="N2" s="7"/>
    </row>
    <row r="3" ht="15.0" customHeight="1">
      <c r="B3" s="34" t="s">
        <v>180</v>
      </c>
      <c r="C3" s="30" t="s">
        <v>181</v>
      </c>
      <c r="D3" s="30"/>
      <c r="E3" s="317"/>
      <c r="F3" s="34"/>
      <c r="G3" s="34"/>
      <c r="H3" s="34"/>
      <c r="I3" s="45"/>
      <c r="J3" s="45"/>
      <c r="K3" s="45"/>
      <c r="L3" s="45"/>
      <c r="M3" s="45"/>
      <c r="N3" s="7"/>
    </row>
    <row r="4" ht="15.0" customHeight="1">
      <c r="B4" s="34" t="s">
        <v>182</v>
      </c>
      <c r="C4" s="30" t="s">
        <v>183</v>
      </c>
      <c r="D4" s="30"/>
      <c r="E4" s="34"/>
      <c r="F4" s="34"/>
      <c r="G4" s="34"/>
      <c r="H4" s="34"/>
      <c r="I4" s="7"/>
      <c r="J4" s="7"/>
      <c r="K4" s="7"/>
      <c r="L4" s="7"/>
      <c r="M4" s="7"/>
      <c r="N4" s="7"/>
    </row>
    <row r="5" ht="27.75" customHeight="1">
      <c r="B5" s="41" t="s">
        <v>49</v>
      </c>
      <c r="C5" s="7"/>
      <c r="D5" s="7"/>
      <c r="E5" s="7"/>
      <c r="F5" s="7"/>
      <c r="G5" s="7"/>
      <c r="H5" s="7"/>
      <c r="I5" s="7"/>
      <c r="J5" s="7"/>
      <c r="K5" s="318" t="s">
        <v>184</v>
      </c>
    </row>
    <row r="6">
      <c r="B6" s="159" t="s">
        <v>185</v>
      </c>
      <c r="C6" s="160"/>
      <c r="D6" s="160"/>
      <c r="E6" s="7"/>
      <c r="F6" s="7"/>
      <c r="G6" s="7"/>
      <c r="H6" s="7"/>
      <c r="I6" s="7"/>
      <c r="J6" s="7"/>
      <c r="K6" s="7"/>
      <c r="L6" s="7"/>
      <c r="M6" s="7"/>
      <c r="N6" s="7"/>
      <c r="AD6" s="46" t="s">
        <v>52</v>
      </c>
      <c r="AE6" s="46"/>
      <c r="AF6" s="46"/>
      <c r="AG6" s="46"/>
      <c r="AH6" s="46"/>
      <c r="AI6" s="46"/>
      <c r="AJ6" s="46"/>
      <c r="AK6" s="46"/>
    </row>
    <row r="7" ht="25.5" customHeight="1">
      <c r="B7" s="132" t="s">
        <v>186</v>
      </c>
      <c r="C7" s="248"/>
      <c r="D7" s="61" t="s">
        <v>187</v>
      </c>
      <c r="E7" s="319" t="s">
        <v>62</v>
      </c>
      <c r="F7" s="320" t="s">
        <v>54</v>
      </c>
      <c r="G7" s="27"/>
      <c r="H7" s="27"/>
      <c r="I7" s="27"/>
      <c r="J7" s="321">
        <v>0.0</v>
      </c>
      <c r="K7" s="322" t="s">
        <v>52</v>
      </c>
      <c r="L7" s="27"/>
      <c r="M7" s="27"/>
      <c r="N7" s="28"/>
      <c r="O7" s="217"/>
      <c r="AD7" s="46" t="s">
        <v>55</v>
      </c>
      <c r="AE7" s="46"/>
      <c r="AF7" s="46"/>
      <c r="AG7" s="46"/>
      <c r="AH7" s="46"/>
      <c r="AI7" s="46"/>
      <c r="AJ7" s="46"/>
      <c r="AK7" s="46"/>
    </row>
    <row r="8" ht="21.0" customHeight="1">
      <c r="B8" s="133"/>
      <c r="C8" s="107"/>
      <c r="D8" s="74"/>
      <c r="E8" s="323"/>
      <c r="F8" s="324" t="s">
        <v>56</v>
      </c>
      <c r="G8" s="325">
        <v>750.0</v>
      </c>
      <c r="H8" s="325">
        <v>1000.0</v>
      </c>
      <c r="I8" s="325">
        <v>1250.0</v>
      </c>
      <c r="J8" s="325">
        <v>1500.0</v>
      </c>
      <c r="K8" s="325">
        <v>1750.0</v>
      </c>
      <c r="L8" s="325">
        <v>2000.0</v>
      </c>
      <c r="M8" s="325">
        <v>2250.0</v>
      </c>
      <c r="N8" s="252">
        <v>2500.0</v>
      </c>
      <c r="O8" s="217"/>
      <c r="AD8" s="46" t="s">
        <v>58</v>
      </c>
      <c r="AE8" s="46"/>
      <c r="AF8" s="46"/>
      <c r="AG8" s="46"/>
      <c r="AH8" s="46"/>
      <c r="AI8" s="46"/>
      <c r="AJ8" s="46"/>
      <c r="AK8" s="46"/>
    </row>
    <row r="9" ht="15.0" customHeight="1">
      <c r="B9" s="60" t="s">
        <v>178</v>
      </c>
      <c r="C9" s="326" t="s">
        <v>188</v>
      </c>
      <c r="D9" s="61">
        <v>191.0</v>
      </c>
      <c r="E9" s="319">
        <v>168.0</v>
      </c>
      <c r="F9" s="327" t="s">
        <v>59</v>
      </c>
      <c r="G9" s="64">
        <f t="shared" ref="G9:N9" si="1">ROUND(AD10-(AD10*$J$7),0)</f>
        <v>14000</v>
      </c>
      <c r="H9" s="64">
        <f t="shared" si="1"/>
        <v>15500</v>
      </c>
      <c r="I9" s="64">
        <f t="shared" si="1"/>
        <v>18000</v>
      </c>
      <c r="J9" s="64">
        <f t="shared" si="1"/>
        <v>19500</v>
      </c>
      <c r="K9" s="64">
        <f t="shared" si="1"/>
        <v>21500</v>
      </c>
      <c r="L9" s="64">
        <f t="shared" si="1"/>
        <v>23000</v>
      </c>
      <c r="M9" s="64">
        <f t="shared" si="1"/>
        <v>25500</v>
      </c>
      <c r="N9" s="65">
        <f t="shared" si="1"/>
        <v>26300</v>
      </c>
      <c r="O9" s="217"/>
      <c r="AD9" s="46"/>
      <c r="AE9" s="46"/>
      <c r="AF9" s="46"/>
      <c r="AG9" s="46"/>
      <c r="AH9" s="46"/>
      <c r="AI9" s="46"/>
      <c r="AJ9" s="46"/>
      <c r="AK9" s="46"/>
    </row>
    <row r="10" ht="15.0" customHeight="1">
      <c r="B10" s="73"/>
      <c r="C10" s="107"/>
      <c r="D10" s="74"/>
      <c r="E10" s="323"/>
      <c r="F10" s="122" t="str">
        <f>RIGHT($K$7,21)</f>
        <v>ΔТ=70⁰С (95/85/20) Вт</v>
      </c>
      <c r="G10" s="123">
        <f t="shared" ref="G10:N10" si="2">ROUND(IF($F10="ΔТ=70⁰С (95/85/20) Вт",AD11,(IF($F10="ΔТ=60⁰С (90/70/20) Вт",AD11*0.818,AD11*0.646))),0)</f>
        <v>435</v>
      </c>
      <c r="H10" s="123">
        <f t="shared" si="2"/>
        <v>587</v>
      </c>
      <c r="I10" s="123">
        <f t="shared" si="2"/>
        <v>729</v>
      </c>
      <c r="J10" s="123">
        <f t="shared" si="2"/>
        <v>875</v>
      </c>
      <c r="K10" s="123">
        <f t="shared" si="2"/>
        <v>1017</v>
      </c>
      <c r="L10" s="123">
        <f t="shared" si="2"/>
        <v>1175</v>
      </c>
      <c r="M10" s="123">
        <f t="shared" si="2"/>
        <v>1311</v>
      </c>
      <c r="N10" s="124">
        <f t="shared" si="2"/>
        <v>1468</v>
      </c>
      <c r="O10" s="219"/>
      <c r="AD10" s="46">
        <v>14000.0</v>
      </c>
      <c r="AE10" s="46">
        <v>15500.0</v>
      </c>
      <c r="AF10" s="46">
        <v>18000.0</v>
      </c>
      <c r="AG10" s="46">
        <v>19500.0</v>
      </c>
      <c r="AH10" s="46">
        <v>21500.0</v>
      </c>
      <c r="AI10" s="46">
        <v>23000.0</v>
      </c>
      <c r="AJ10" s="46">
        <v>25500.0</v>
      </c>
      <c r="AK10" s="46">
        <v>26300.0</v>
      </c>
    </row>
    <row r="11" ht="15.0" customHeight="1">
      <c r="B11" s="136" t="s">
        <v>180</v>
      </c>
      <c r="C11" s="328" t="s">
        <v>189</v>
      </c>
      <c r="D11" s="126">
        <v>275.0</v>
      </c>
      <c r="E11" s="329">
        <v>253.0</v>
      </c>
      <c r="F11" s="327" t="s">
        <v>59</v>
      </c>
      <c r="G11" s="64">
        <f t="shared" ref="G11:N11" si="3">ROUND(AD12-(AD12*$J$7),0)</f>
        <v>28500</v>
      </c>
      <c r="H11" s="64">
        <f t="shared" si="3"/>
        <v>31500</v>
      </c>
      <c r="I11" s="64">
        <f t="shared" si="3"/>
        <v>36000</v>
      </c>
      <c r="J11" s="64">
        <f t="shared" si="3"/>
        <v>39000</v>
      </c>
      <c r="K11" s="64">
        <f t="shared" si="3"/>
        <v>42500</v>
      </c>
      <c r="L11" s="64">
        <f t="shared" si="3"/>
        <v>46000</v>
      </c>
      <c r="M11" s="64">
        <f t="shared" si="3"/>
        <v>51000</v>
      </c>
      <c r="N11" s="65">
        <f t="shared" si="3"/>
        <v>52600</v>
      </c>
      <c r="O11" s="219"/>
      <c r="AD11" s="46">
        <v>435.0</v>
      </c>
      <c r="AE11" s="46">
        <v>587.0</v>
      </c>
      <c r="AF11" s="46">
        <v>729.0</v>
      </c>
      <c r="AG11" s="46">
        <v>875.0</v>
      </c>
      <c r="AH11" s="46">
        <v>1017.0</v>
      </c>
      <c r="AI11" s="46">
        <v>1175.0</v>
      </c>
      <c r="AJ11" s="46">
        <v>1311.0</v>
      </c>
      <c r="AK11" s="46">
        <v>1468.0</v>
      </c>
    </row>
    <row r="12" ht="15.0" customHeight="1">
      <c r="B12" s="67"/>
      <c r="C12" s="143"/>
      <c r="D12" s="68"/>
      <c r="E12" s="330"/>
      <c r="F12" s="122" t="str">
        <f>RIGHT($K$7,21)</f>
        <v>ΔТ=70⁰С (95/85/20) Вт</v>
      </c>
      <c r="G12" s="123">
        <f t="shared" ref="G12:N12" si="4">ROUND(IF($F12="ΔТ=70⁰С (95/85/20) Вт",AD13,(IF($F12="ΔТ=60⁰С (90/70/20) Вт",AD13*0.818,AD13*0.646))),0)</f>
        <v>980</v>
      </c>
      <c r="H12" s="123">
        <f t="shared" si="4"/>
        <v>1322</v>
      </c>
      <c r="I12" s="123">
        <f t="shared" si="4"/>
        <v>1641</v>
      </c>
      <c r="J12" s="123">
        <f t="shared" si="4"/>
        <v>1971</v>
      </c>
      <c r="K12" s="123">
        <f t="shared" si="4"/>
        <v>2290</v>
      </c>
      <c r="L12" s="123">
        <f t="shared" si="4"/>
        <v>2642</v>
      </c>
      <c r="M12" s="123">
        <f t="shared" si="4"/>
        <v>2951</v>
      </c>
      <c r="N12" s="124">
        <f t="shared" si="4"/>
        <v>3302</v>
      </c>
      <c r="O12" s="121"/>
      <c r="AD12" s="46">
        <v>28500.0</v>
      </c>
      <c r="AE12" s="46">
        <v>31500.0</v>
      </c>
      <c r="AF12" s="46">
        <v>36000.0</v>
      </c>
      <c r="AG12" s="46">
        <v>39000.0</v>
      </c>
      <c r="AH12" s="46">
        <v>42500.0</v>
      </c>
      <c r="AI12" s="46">
        <v>46000.0</v>
      </c>
      <c r="AJ12" s="46">
        <v>51000.0</v>
      </c>
      <c r="AK12" s="46">
        <v>52600.0</v>
      </c>
    </row>
    <row r="13" ht="15.0" customHeight="1">
      <c r="B13" s="60" t="s">
        <v>182</v>
      </c>
      <c r="C13" s="326" t="s">
        <v>190</v>
      </c>
      <c r="D13" s="61">
        <v>500.0</v>
      </c>
      <c r="E13" s="319">
        <v>300.0</v>
      </c>
      <c r="F13" s="327" t="s">
        <v>59</v>
      </c>
      <c r="G13" s="64">
        <f t="shared" ref="G13:J13" si="5">ROUND(AD14-(AD14*$J$7),0)</f>
        <v>36000</v>
      </c>
      <c r="H13" s="64">
        <f t="shared" si="5"/>
        <v>50400</v>
      </c>
      <c r="I13" s="64">
        <f t="shared" si="5"/>
        <v>61200</v>
      </c>
      <c r="J13" s="64">
        <f t="shared" si="5"/>
        <v>72000</v>
      </c>
      <c r="K13" s="331"/>
      <c r="L13" s="331"/>
      <c r="M13" s="331"/>
      <c r="N13" s="332"/>
      <c r="O13" s="121"/>
      <c r="AD13" s="46">
        <v>980.0</v>
      </c>
      <c r="AE13" s="46">
        <v>1322.0</v>
      </c>
      <c r="AF13" s="46">
        <v>1641.0</v>
      </c>
      <c r="AG13" s="46">
        <v>1971.0</v>
      </c>
      <c r="AH13" s="46">
        <v>2290.0</v>
      </c>
      <c r="AI13" s="46">
        <v>2642.0</v>
      </c>
      <c r="AJ13" s="46">
        <v>2951.0</v>
      </c>
      <c r="AK13" s="46">
        <v>3302.0</v>
      </c>
    </row>
    <row r="14" ht="15.0" customHeight="1">
      <c r="B14" s="73"/>
      <c r="C14" s="107"/>
      <c r="D14" s="74"/>
      <c r="E14" s="323"/>
      <c r="F14" s="122" t="str">
        <f>RIGHT($K$7,21)</f>
        <v>ΔТ=70⁰С (95/85/20) Вт</v>
      </c>
      <c r="G14" s="123">
        <f t="shared" ref="G14:J14" si="6">ROUND(IF($F14="ΔТ=70⁰С (95/85/20) Вт",AD15,(IF($F14="ΔТ=60⁰С (90/70/20) Вт",AD15*0.818,AD15*0.646))),0)</f>
        <v>2000</v>
      </c>
      <c r="H14" s="123">
        <f t="shared" si="6"/>
        <v>2800</v>
      </c>
      <c r="I14" s="123">
        <f t="shared" si="6"/>
        <v>3400</v>
      </c>
      <c r="J14" s="123">
        <f t="shared" si="6"/>
        <v>4000</v>
      </c>
      <c r="K14" s="333"/>
      <c r="L14" s="333"/>
      <c r="M14" s="333"/>
      <c r="N14" s="334"/>
      <c r="O14" s="121"/>
      <c r="AD14" s="46">
        <v>36000.0</v>
      </c>
      <c r="AE14" s="46">
        <v>50400.0</v>
      </c>
      <c r="AF14" s="46">
        <v>61200.0</v>
      </c>
      <c r="AG14" s="46">
        <v>72000.0</v>
      </c>
      <c r="AH14" s="46"/>
      <c r="AI14" s="46"/>
      <c r="AJ14" s="46"/>
      <c r="AK14" s="46"/>
    </row>
    <row r="15" ht="15.0" customHeight="1">
      <c r="B15" s="217"/>
      <c r="C15" s="218"/>
      <c r="D15" s="218"/>
      <c r="E15" s="218"/>
      <c r="F15" s="219"/>
      <c r="G15" s="220"/>
      <c r="H15" s="220"/>
      <c r="I15" s="220"/>
      <c r="J15" s="220"/>
      <c r="K15" s="220"/>
      <c r="L15" s="220"/>
      <c r="M15" s="220"/>
      <c r="N15" s="220"/>
      <c r="O15" s="121"/>
      <c r="AD15" s="46">
        <v>2000.0</v>
      </c>
      <c r="AE15" s="46">
        <v>2800.0</v>
      </c>
      <c r="AF15" s="46">
        <v>3400.0</v>
      </c>
      <c r="AG15" s="46">
        <v>4000.0</v>
      </c>
      <c r="AH15" s="46"/>
      <c r="AI15" s="46"/>
      <c r="AJ15" s="46"/>
      <c r="AK15" s="46"/>
    </row>
    <row r="16" ht="15.0" customHeight="1">
      <c r="B16" s="217"/>
      <c r="C16" s="218"/>
      <c r="D16" s="218"/>
      <c r="E16" s="218"/>
      <c r="F16" s="218"/>
      <c r="G16" s="335"/>
      <c r="H16" s="335"/>
      <c r="I16" s="335"/>
      <c r="J16" s="335"/>
      <c r="K16" s="335"/>
      <c r="L16" s="335"/>
      <c r="M16" s="335"/>
      <c r="N16" s="335"/>
      <c r="O16" s="121"/>
    </row>
    <row r="17" ht="25.5" customHeight="1">
      <c r="B17" s="219"/>
      <c r="C17" s="130"/>
      <c r="D17" s="130"/>
      <c r="E17" s="298"/>
      <c r="F17" s="75" t="s">
        <v>60</v>
      </c>
      <c r="G17" s="299"/>
      <c r="H17" s="299"/>
      <c r="I17" s="299"/>
      <c r="J17" s="299"/>
      <c r="K17" s="299"/>
      <c r="L17" s="299"/>
      <c r="M17" s="299"/>
      <c r="N17" s="220"/>
      <c r="O17" s="220"/>
    </row>
    <row r="18" ht="25.5" customHeight="1">
      <c r="B18" s="132" t="s">
        <v>186</v>
      </c>
      <c r="C18" s="248"/>
      <c r="D18" s="336" t="s">
        <v>191</v>
      </c>
      <c r="E18" s="261"/>
      <c r="F18" s="337" t="s">
        <v>56</v>
      </c>
      <c r="G18" s="78">
        <v>750.0</v>
      </c>
      <c r="H18" s="78">
        <v>1000.0</v>
      </c>
      <c r="I18" s="78">
        <v>1250.0</v>
      </c>
      <c r="J18" s="78">
        <v>1500.0</v>
      </c>
      <c r="K18" s="78">
        <v>1750.0</v>
      </c>
      <c r="L18" s="78">
        <v>2000.0</v>
      </c>
      <c r="M18" s="78">
        <v>2250.0</v>
      </c>
      <c r="N18" s="267">
        <v>2500.0</v>
      </c>
      <c r="O18" s="220"/>
    </row>
    <row r="19" ht="25.5" customHeight="1">
      <c r="B19" s="133"/>
      <c r="C19" s="107"/>
      <c r="D19" s="338"/>
      <c r="E19" s="24"/>
      <c r="F19" s="339" t="s">
        <v>192</v>
      </c>
      <c r="G19" s="96">
        <f t="shared" ref="G19:N19" si="7">G18-130</f>
        <v>620</v>
      </c>
      <c r="H19" s="96">
        <f t="shared" si="7"/>
        <v>870</v>
      </c>
      <c r="I19" s="96">
        <f t="shared" si="7"/>
        <v>1120</v>
      </c>
      <c r="J19" s="96">
        <f t="shared" si="7"/>
        <v>1370</v>
      </c>
      <c r="K19" s="96">
        <f t="shared" si="7"/>
        <v>1620</v>
      </c>
      <c r="L19" s="96">
        <f t="shared" si="7"/>
        <v>1870</v>
      </c>
      <c r="M19" s="96">
        <f t="shared" si="7"/>
        <v>2120</v>
      </c>
      <c r="N19" s="97">
        <f t="shared" si="7"/>
        <v>2370</v>
      </c>
      <c r="O19" s="220"/>
    </row>
    <row r="20" ht="15.75" customHeight="1">
      <c r="B20" s="136" t="s">
        <v>178</v>
      </c>
      <c r="C20" s="126" t="s">
        <v>188</v>
      </c>
      <c r="D20" s="340">
        <v>50.0</v>
      </c>
      <c r="E20" s="21"/>
      <c r="F20" s="341" t="s">
        <v>66</v>
      </c>
      <c r="G20" s="139">
        <v>12.8</v>
      </c>
      <c r="H20" s="139">
        <v>15.8</v>
      </c>
      <c r="I20" s="139">
        <v>18.8</v>
      </c>
      <c r="J20" s="139">
        <v>21.8</v>
      </c>
      <c r="K20" s="139">
        <v>24.8</v>
      </c>
      <c r="L20" s="139">
        <v>27.8</v>
      </c>
      <c r="M20" s="139">
        <v>30.8</v>
      </c>
      <c r="N20" s="140">
        <v>33.8</v>
      </c>
      <c r="O20" s="121"/>
    </row>
    <row r="21" ht="15.75" customHeight="1">
      <c r="B21" s="342"/>
      <c r="C21" s="188"/>
      <c r="D21" s="343"/>
      <c r="E21" s="265"/>
      <c r="F21" s="344" t="s">
        <v>67</v>
      </c>
      <c r="G21" s="96">
        <v>4.5</v>
      </c>
      <c r="H21" s="96">
        <v>5.8999999999999995</v>
      </c>
      <c r="I21" s="96">
        <v>7.3</v>
      </c>
      <c r="J21" s="96">
        <v>8.7</v>
      </c>
      <c r="K21" s="96">
        <v>10.0</v>
      </c>
      <c r="L21" s="96">
        <v>11.4</v>
      </c>
      <c r="M21" s="96">
        <v>12.799999999999999</v>
      </c>
      <c r="N21" s="97">
        <v>14.2</v>
      </c>
      <c r="O21" s="220"/>
    </row>
    <row r="22" ht="15.75" customHeight="1">
      <c r="B22" s="345" t="s">
        <v>180</v>
      </c>
      <c r="C22" s="346" t="s">
        <v>189</v>
      </c>
      <c r="D22" s="347">
        <v>50.0</v>
      </c>
      <c r="E22" s="348"/>
      <c r="F22" s="349" t="s">
        <v>66</v>
      </c>
      <c r="G22" s="137">
        <v>26.5</v>
      </c>
      <c r="H22" s="137">
        <v>33.5</v>
      </c>
      <c r="I22" s="137">
        <v>40.5</v>
      </c>
      <c r="J22" s="137">
        <v>47.5</v>
      </c>
      <c r="K22" s="137">
        <v>54.5</v>
      </c>
      <c r="L22" s="137">
        <v>61.5</v>
      </c>
      <c r="M22" s="137">
        <v>68.5</v>
      </c>
      <c r="N22" s="138">
        <v>75.5</v>
      </c>
      <c r="O22" s="220"/>
    </row>
    <row r="23" ht="15.0" customHeight="1">
      <c r="B23" s="73"/>
      <c r="C23" s="74"/>
      <c r="D23" s="338"/>
      <c r="E23" s="24"/>
      <c r="F23" s="344" t="s">
        <v>67</v>
      </c>
      <c r="G23" s="96">
        <v>10.1</v>
      </c>
      <c r="H23" s="96">
        <v>13.2</v>
      </c>
      <c r="I23" s="96">
        <v>16.3</v>
      </c>
      <c r="J23" s="96">
        <v>19.400000000000002</v>
      </c>
      <c r="K23" s="96">
        <v>22.5</v>
      </c>
      <c r="L23" s="96">
        <v>25.6</v>
      </c>
      <c r="M23" s="96">
        <v>28.700000000000003</v>
      </c>
      <c r="N23" s="97">
        <v>31.8</v>
      </c>
      <c r="O23" s="220"/>
    </row>
    <row r="24" ht="15.0" customHeight="1">
      <c r="B24" s="60" t="s">
        <v>182</v>
      </c>
      <c r="C24" s="350" t="s">
        <v>190</v>
      </c>
      <c r="D24" s="132">
        <v>50.0</v>
      </c>
      <c r="E24" s="261"/>
      <c r="F24" s="351" t="s">
        <v>56</v>
      </c>
      <c r="G24" s="78">
        <v>750.0</v>
      </c>
      <c r="H24" s="78">
        <v>1000.0</v>
      </c>
      <c r="I24" s="78">
        <v>1250.0</v>
      </c>
      <c r="J24" s="267">
        <v>1500.0</v>
      </c>
      <c r="K24" s="35"/>
      <c r="L24" s="35"/>
      <c r="M24" s="35"/>
      <c r="N24" s="35"/>
      <c r="O24" s="220"/>
    </row>
    <row r="25" ht="27.0" customHeight="1">
      <c r="B25" s="67"/>
      <c r="C25" s="352"/>
      <c r="D25" s="135"/>
      <c r="E25" s="21"/>
      <c r="F25" s="353" t="s">
        <v>192</v>
      </c>
      <c r="G25" s="354">
        <f t="shared" ref="G25:J25" si="8">G18-160</f>
        <v>590</v>
      </c>
      <c r="H25" s="354">
        <f t="shared" si="8"/>
        <v>840</v>
      </c>
      <c r="I25" s="354">
        <f t="shared" si="8"/>
        <v>1090</v>
      </c>
      <c r="J25" s="355">
        <f t="shared" si="8"/>
        <v>1340</v>
      </c>
      <c r="K25" s="35"/>
      <c r="L25" s="35"/>
      <c r="M25" s="35"/>
      <c r="N25" s="35"/>
      <c r="O25" s="121"/>
    </row>
    <row r="26" ht="15.0" customHeight="1">
      <c r="B26" s="67"/>
      <c r="C26" s="352"/>
      <c r="D26" s="135"/>
      <c r="E26" s="21"/>
      <c r="F26" s="356" t="s">
        <v>66</v>
      </c>
      <c r="G26" s="141">
        <v>60.0</v>
      </c>
      <c r="H26" s="141">
        <v>74.0</v>
      </c>
      <c r="I26" s="141">
        <v>88.0</v>
      </c>
      <c r="J26" s="142">
        <v>102.0</v>
      </c>
      <c r="K26" s="121"/>
      <c r="L26" s="121"/>
      <c r="M26" s="121"/>
      <c r="N26" s="7"/>
      <c r="O26" s="121"/>
    </row>
    <row r="27" ht="15.0" customHeight="1">
      <c r="B27" s="73"/>
      <c r="C27" s="338"/>
      <c r="D27" s="133"/>
      <c r="E27" s="24"/>
      <c r="F27" s="357" t="s">
        <v>67</v>
      </c>
      <c r="G27" s="96">
        <v>13.0</v>
      </c>
      <c r="H27" s="96">
        <v>16.6</v>
      </c>
      <c r="I27" s="96">
        <v>20.4</v>
      </c>
      <c r="J27" s="97">
        <v>24.0</v>
      </c>
      <c r="K27" s="220"/>
      <c r="L27" s="220"/>
      <c r="M27" s="220"/>
      <c r="N27" s="7"/>
    </row>
    <row r="28" ht="15.75" customHeight="1">
      <c r="N28" s="220"/>
    </row>
    <row r="29" ht="15.75" customHeight="1">
      <c r="N29" s="220"/>
      <c r="O29" s="220"/>
    </row>
    <row r="30" ht="15.75" customHeight="1">
      <c r="N30" s="121"/>
      <c r="O30" s="220"/>
    </row>
    <row r="31" ht="15.75" customHeight="1">
      <c r="N31" s="220"/>
      <c r="O31" s="121"/>
    </row>
    <row r="32" ht="15.75" customHeight="1">
      <c r="N32" s="220"/>
      <c r="O32" s="220"/>
    </row>
    <row r="33" ht="15.75" customHeight="1">
      <c r="N33" s="220"/>
      <c r="O33" s="220"/>
    </row>
    <row r="34" ht="15.75" customHeight="1">
      <c r="N34" s="121"/>
      <c r="O34" s="220"/>
    </row>
    <row r="35" ht="15.75" customHeight="1">
      <c r="N35" s="220"/>
      <c r="O35" s="121"/>
    </row>
    <row r="36" ht="15.75" customHeight="1">
      <c r="N36" s="220"/>
      <c r="O36" s="220"/>
    </row>
    <row r="37" ht="15.75" customHeight="1">
      <c r="N37" s="220"/>
      <c r="O37" s="220"/>
    </row>
    <row r="38" ht="15.75" customHeight="1">
      <c r="N38" s="121"/>
      <c r="O38" s="220"/>
    </row>
    <row r="39" ht="15.75" customHeight="1">
      <c r="N39" s="220"/>
      <c r="O39" s="121"/>
    </row>
    <row r="40" ht="15.75" customHeight="1">
      <c r="N40" s="220"/>
      <c r="O40" s="220"/>
    </row>
    <row r="41" ht="15.75" customHeight="1">
      <c r="N41" s="220"/>
      <c r="O41" s="220"/>
    </row>
    <row r="42" ht="15.75" customHeight="1">
      <c r="N42" s="7"/>
      <c r="O42" s="220"/>
    </row>
    <row r="43" ht="15.75" customHeight="1">
      <c r="N43" s="218"/>
      <c r="O43" s="7"/>
    </row>
    <row r="44" ht="15.0" customHeight="1">
      <c r="N44" s="35"/>
      <c r="O44" s="218"/>
    </row>
    <row r="45" ht="15.0" customHeight="1">
      <c r="N45" s="296"/>
      <c r="O45" s="35"/>
    </row>
    <row r="46" ht="15.75" customHeight="1">
      <c r="N46" s="299"/>
      <c r="O46" s="296"/>
    </row>
    <row r="47" ht="15.75" customHeight="1">
      <c r="N47" s="299"/>
      <c r="O47" s="299"/>
    </row>
    <row r="48" ht="15.75" customHeight="1">
      <c r="N48" s="299"/>
      <c r="O48" s="299"/>
    </row>
    <row r="49" ht="15.75" customHeight="1">
      <c r="N49" s="299"/>
      <c r="O49" s="299"/>
    </row>
    <row r="50" ht="15.75" customHeight="1">
      <c r="N50" s="299"/>
      <c r="O50" s="299"/>
    </row>
    <row r="51" ht="15.75" customHeight="1">
      <c r="N51" s="299"/>
      <c r="O51" s="299"/>
    </row>
    <row r="52" ht="15.75" customHeight="1">
      <c r="N52" s="299"/>
      <c r="O52" s="299"/>
    </row>
    <row r="53" ht="15.75" customHeight="1">
      <c r="N53" s="299"/>
      <c r="O53" s="299"/>
    </row>
    <row r="54" ht="15.75" customHeight="1">
      <c r="N54" s="299"/>
      <c r="O54" s="299"/>
    </row>
    <row r="55" ht="15.75" customHeight="1">
      <c r="N55" s="299"/>
      <c r="O55" s="299"/>
    </row>
    <row r="56" ht="15.75" customHeight="1">
      <c r="N56" s="299"/>
      <c r="O56" s="299"/>
    </row>
    <row r="57" ht="15.75" customHeight="1">
      <c r="N57" s="299"/>
      <c r="O57" s="299"/>
    </row>
    <row r="58" ht="15.75" customHeight="1">
      <c r="N58" s="299"/>
      <c r="O58" s="299"/>
    </row>
    <row r="59" ht="15.75" customHeight="1">
      <c r="N59" s="299"/>
      <c r="O59" s="299"/>
    </row>
    <row r="60" ht="15.75" customHeight="1">
      <c r="N60" s="299"/>
      <c r="O60" s="299"/>
    </row>
    <row r="61" ht="15.75" customHeight="1">
      <c r="N61" s="299"/>
      <c r="O61" s="299"/>
    </row>
    <row r="62" ht="15.75" customHeight="1">
      <c r="N62" s="299"/>
      <c r="O62" s="299"/>
    </row>
    <row r="63" ht="15.75" customHeight="1">
      <c r="N63" s="299"/>
      <c r="O63" s="299"/>
    </row>
    <row r="64" ht="15.75" customHeight="1">
      <c r="N64" s="299"/>
      <c r="O64" s="299"/>
    </row>
    <row r="65" ht="15.75" customHeight="1">
      <c r="N65" s="299"/>
      <c r="O65" s="299"/>
    </row>
    <row r="66" ht="15.75" customHeight="1">
      <c r="N66" s="299"/>
      <c r="O66" s="299"/>
    </row>
    <row r="67" ht="15.75" customHeight="1">
      <c r="N67" s="299"/>
      <c r="O67" s="299"/>
    </row>
    <row r="68" ht="15.75" customHeight="1">
      <c r="N68" s="299"/>
      <c r="O68" s="299"/>
    </row>
    <row r="69" ht="15.75" customHeight="1">
      <c r="N69" s="299"/>
      <c r="O69" s="299"/>
    </row>
    <row r="70" ht="15.75" customHeight="1">
      <c r="N70" s="299"/>
      <c r="O70" s="299"/>
    </row>
    <row r="71" ht="15.75" customHeight="1">
      <c r="N71" s="299"/>
      <c r="O71" s="299"/>
    </row>
    <row r="72" ht="15.75" customHeight="1">
      <c r="O72" s="299"/>
    </row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0">
    <mergeCell ref="B1:E1"/>
    <mergeCell ref="K5:N5"/>
    <mergeCell ref="B7:C8"/>
    <mergeCell ref="D7:D8"/>
    <mergeCell ref="E7:E8"/>
    <mergeCell ref="F7:I7"/>
    <mergeCell ref="K7:N7"/>
    <mergeCell ref="B9:B10"/>
    <mergeCell ref="C9:C10"/>
    <mergeCell ref="D9:D10"/>
    <mergeCell ref="E9:E10"/>
    <mergeCell ref="C11:C12"/>
    <mergeCell ref="D11:D12"/>
    <mergeCell ref="E11:E12"/>
    <mergeCell ref="B11:B12"/>
    <mergeCell ref="B13:B14"/>
    <mergeCell ref="C13:C14"/>
    <mergeCell ref="D13:D14"/>
    <mergeCell ref="E13:E14"/>
    <mergeCell ref="B18:C19"/>
    <mergeCell ref="D18:E19"/>
    <mergeCell ref="C24:C27"/>
    <mergeCell ref="D24:E27"/>
    <mergeCell ref="B20:B21"/>
    <mergeCell ref="C20:C21"/>
    <mergeCell ref="D20:E21"/>
    <mergeCell ref="B22:B23"/>
    <mergeCell ref="C22:C23"/>
    <mergeCell ref="D22:E23"/>
    <mergeCell ref="B24:B27"/>
  </mergeCells>
  <dataValidations>
    <dataValidation type="list" allowBlank="1" showErrorMessage="1" sqref="K7">
      <formula1>$AD$6:$AD$8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0"/>
    <col customWidth="1" min="2" max="2" width="57.71"/>
    <col customWidth="1" min="3" max="3" width="32.0"/>
    <col customWidth="1" min="4" max="4" width="35.57"/>
    <col customWidth="1" min="5" max="5" width="12.43"/>
    <col customWidth="1" min="6" max="26" width="8.71"/>
  </cols>
  <sheetData>
    <row r="7">
      <c r="B7" s="127" t="s">
        <v>193</v>
      </c>
      <c r="C7" s="127" t="s">
        <v>194</v>
      </c>
      <c r="D7" s="127"/>
    </row>
    <row r="8">
      <c r="B8" s="7" t="s">
        <v>195</v>
      </c>
    </row>
    <row r="9">
      <c r="B9" s="7" t="s">
        <v>196</v>
      </c>
    </row>
    <row r="10">
      <c r="B10" s="358" t="s">
        <v>197</v>
      </c>
      <c r="D10" s="359" t="s">
        <v>198</v>
      </c>
      <c r="E10" s="359" t="s">
        <v>199</v>
      </c>
    </row>
    <row r="11">
      <c r="B11" s="360" t="s">
        <v>200</v>
      </c>
      <c r="C11" s="361"/>
      <c r="D11" s="362"/>
      <c r="E11" s="362">
        <v>8000.0</v>
      </c>
      <c r="H11" s="158" t="s">
        <v>117</v>
      </c>
    </row>
    <row r="12">
      <c r="B12" s="363" t="s">
        <v>201</v>
      </c>
      <c r="C12" s="364" t="s">
        <v>202</v>
      </c>
      <c r="D12" s="365"/>
      <c r="E12" s="365"/>
    </row>
    <row r="13">
      <c r="B13" s="366" t="s">
        <v>203</v>
      </c>
      <c r="C13" s="367" t="s">
        <v>204</v>
      </c>
      <c r="D13" s="365"/>
      <c r="E13" s="365"/>
    </row>
    <row r="14">
      <c r="B14" s="366" t="s">
        <v>205</v>
      </c>
      <c r="C14" s="367" t="s">
        <v>206</v>
      </c>
      <c r="D14" s="365"/>
      <c r="E14" s="365"/>
    </row>
    <row r="15">
      <c r="B15" s="366" t="s">
        <v>207</v>
      </c>
      <c r="C15" s="367" t="s">
        <v>208</v>
      </c>
      <c r="D15" s="365"/>
      <c r="E15" s="365"/>
    </row>
    <row r="16" ht="18.0" customHeight="1">
      <c r="B16" s="368"/>
      <c r="C16" s="369"/>
      <c r="D16" s="370"/>
      <c r="E16" s="370"/>
    </row>
    <row r="17">
      <c r="B17" s="371" t="s">
        <v>209</v>
      </c>
      <c r="C17" s="364" t="s">
        <v>210</v>
      </c>
      <c r="D17" s="362"/>
      <c r="E17" s="362">
        <v>10000.0</v>
      </c>
    </row>
    <row r="18">
      <c r="B18" s="366">
        <v>1234.0</v>
      </c>
      <c r="C18" s="367" t="s">
        <v>204</v>
      </c>
      <c r="D18" s="365"/>
      <c r="E18" s="365"/>
    </row>
    <row r="19">
      <c r="B19" s="366" t="s">
        <v>211</v>
      </c>
      <c r="C19" s="367" t="s">
        <v>206</v>
      </c>
      <c r="D19" s="365"/>
      <c r="E19" s="365"/>
    </row>
    <row r="20">
      <c r="B20" s="366" t="s">
        <v>212</v>
      </c>
      <c r="C20" s="367" t="s">
        <v>208</v>
      </c>
      <c r="D20" s="365"/>
      <c r="E20" s="365"/>
    </row>
    <row r="21" ht="37.5" customHeight="1">
      <c r="B21" s="368" t="s">
        <v>213</v>
      </c>
      <c r="C21" s="372"/>
      <c r="D21" s="370"/>
      <c r="E21" s="370"/>
    </row>
    <row r="22" ht="15.75" customHeight="1">
      <c r="C22" s="358"/>
      <c r="D22" s="358"/>
    </row>
    <row r="23" ht="15.75" customHeight="1">
      <c r="B23" s="373" t="s">
        <v>214</v>
      </c>
    </row>
    <row r="24" ht="15.75" customHeight="1">
      <c r="B24" s="374" t="s">
        <v>215</v>
      </c>
      <c r="C24" s="375" t="s">
        <v>216</v>
      </c>
      <c r="D24" s="375" t="s">
        <v>198</v>
      </c>
      <c r="E24" s="376" t="s">
        <v>199</v>
      </c>
    </row>
    <row r="25" ht="15.75" customHeight="1">
      <c r="B25" s="377" t="s">
        <v>217</v>
      </c>
      <c r="C25" s="359" t="s">
        <v>218</v>
      </c>
      <c r="D25" s="81"/>
      <c r="E25" s="82"/>
    </row>
    <row r="26" ht="15.75" customHeight="1">
      <c r="B26" s="378" t="s">
        <v>219</v>
      </c>
      <c r="C26" s="81" t="s">
        <v>220</v>
      </c>
      <c r="D26" s="104"/>
      <c r="E26" s="379">
        <v>1960.0</v>
      </c>
    </row>
    <row r="27" ht="15.75" customHeight="1">
      <c r="B27" s="378" t="s">
        <v>221</v>
      </c>
      <c r="C27" s="81" t="s">
        <v>222</v>
      </c>
      <c r="D27" s="68"/>
      <c r="E27" s="379">
        <v>1960.0</v>
      </c>
    </row>
    <row r="28" ht="15.75" customHeight="1">
      <c r="B28" s="378" t="s">
        <v>223</v>
      </c>
      <c r="C28" s="81" t="s">
        <v>224</v>
      </c>
      <c r="D28" s="188"/>
      <c r="E28" s="379">
        <v>2940.0</v>
      </c>
    </row>
    <row r="29" ht="15.75" customHeight="1">
      <c r="B29" s="378"/>
      <c r="C29" s="81"/>
      <c r="D29" s="9"/>
      <c r="E29" s="379"/>
    </row>
    <row r="30" ht="15.75" customHeight="1">
      <c r="B30" s="377" t="s">
        <v>225</v>
      </c>
      <c r="C30" s="359" t="s">
        <v>225</v>
      </c>
      <c r="D30" s="9"/>
      <c r="E30" s="379"/>
    </row>
    <row r="31" ht="15.75" customHeight="1">
      <c r="B31" s="378" t="s">
        <v>226</v>
      </c>
      <c r="C31" s="81" t="s">
        <v>227</v>
      </c>
      <c r="D31" s="104"/>
      <c r="E31" s="379">
        <v>2100.0</v>
      </c>
    </row>
    <row r="32" ht="15.75" customHeight="1">
      <c r="B32" s="378" t="s">
        <v>228</v>
      </c>
      <c r="C32" s="81" t="s">
        <v>229</v>
      </c>
      <c r="D32" s="68"/>
      <c r="E32" s="379">
        <v>2100.0</v>
      </c>
    </row>
    <row r="33" ht="15.75" customHeight="1">
      <c r="B33" s="378" t="s">
        <v>230</v>
      </c>
      <c r="C33" s="81" t="s">
        <v>231</v>
      </c>
      <c r="D33" s="68"/>
      <c r="E33" s="379">
        <v>2100.0</v>
      </c>
    </row>
    <row r="34" ht="15.75" customHeight="1">
      <c r="B34" s="378" t="s">
        <v>232</v>
      </c>
      <c r="C34" s="81" t="s">
        <v>233</v>
      </c>
      <c r="D34" s="68"/>
      <c r="E34" s="379">
        <v>2100.0</v>
      </c>
    </row>
    <row r="35" ht="15.75" customHeight="1">
      <c r="B35" s="380" t="s">
        <v>234</v>
      </c>
      <c r="C35" s="96" t="s">
        <v>235</v>
      </c>
      <c r="D35" s="74"/>
      <c r="E35" s="381">
        <v>3900.0</v>
      </c>
    </row>
    <row r="36" ht="15.75" customHeight="1">
      <c r="B36" s="7" t="s">
        <v>236</v>
      </c>
    </row>
    <row r="37" ht="15.75" customHeight="1"/>
    <row r="38" ht="15.75" customHeight="1">
      <c r="B38" s="373" t="s">
        <v>237</v>
      </c>
    </row>
    <row r="39" ht="32.25" customHeight="1">
      <c r="B39" s="382" t="s">
        <v>238</v>
      </c>
      <c r="C39" s="383" t="s">
        <v>239</v>
      </c>
      <c r="D39" s="383" t="s">
        <v>198</v>
      </c>
      <c r="E39" s="384" t="s">
        <v>199</v>
      </c>
    </row>
    <row r="40" ht="110.25" customHeight="1">
      <c r="B40" s="385" t="s">
        <v>240</v>
      </c>
      <c r="C40" s="386" t="s">
        <v>241</v>
      </c>
      <c r="D40" s="387"/>
      <c r="E40" s="388">
        <v>4000.0</v>
      </c>
    </row>
    <row r="41" ht="106.5" customHeight="1">
      <c r="B41" s="389" t="s">
        <v>242</v>
      </c>
      <c r="C41" s="99" t="s">
        <v>241</v>
      </c>
      <c r="D41" s="390"/>
      <c r="E41" s="391">
        <v>3000.0</v>
      </c>
    </row>
    <row r="42" ht="96.0" customHeight="1">
      <c r="B42" s="385" t="s">
        <v>243</v>
      </c>
      <c r="C42" s="386" t="s">
        <v>241</v>
      </c>
      <c r="D42" s="387"/>
      <c r="E42" s="388">
        <v>3000.0</v>
      </c>
    </row>
    <row r="43" ht="46.5" customHeight="1">
      <c r="B43" s="389" t="s">
        <v>244</v>
      </c>
      <c r="C43" s="99" t="s">
        <v>241</v>
      </c>
      <c r="D43" s="99" t="s">
        <v>245</v>
      </c>
      <c r="E43" s="391">
        <v>3000.0</v>
      </c>
    </row>
    <row r="44" ht="51.75" customHeight="1">
      <c r="B44" s="385" t="s">
        <v>246</v>
      </c>
      <c r="C44" s="386" t="s">
        <v>241</v>
      </c>
      <c r="D44" s="386" t="s">
        <v>245</v>
      </c>
      <c r="E44" s="388">
        <v>3000.0</v>
      </c>
    </row>
    <row r="45" ht="49.5" customHeight="1">
      <c r="B45" s="392" t="s">
        <v>247</v>
      </c>
      <c r="C45" s="393" t="s">
        <v>248</v>
      </c>
      <c r="D45" s="90"/>
      <c r="E45" s="384">
        <v>150.0</v>
      </c>
    </row>
    <row r="46" ht="49.5" customHeight="1">
      <c r="B46" s="73"/>
      <c r="C46" s="394" t="s">
        <v>249</v>
      </c>
      <c r="D46" s="74"/>
      <c r="E46" s="381">
        <v>250.0</v>
      </c>
    </row>
    <row r="47" ht="49.5" customHeight="1">
      <c r="B47" s="395" t="s">
        <v>250</v>
      </c>
      <c r="C47" s="396" t="s">
        <v>248</v>
      </c>
      <c r="D47" s="99"/>
      <c r="E47" s="391">
        <v>150.0</v>
      </c>
    </row>
    <row r="48" ht="49.5" customHeight="1">
      <c r="B48" s="73"/>
      <c r="C48" s="394" t="s">
        <v>249</v>
      </c>
      <c r="D48" s="74"/>
      <c r="E48" s="381">
        <v>250.0</v>
      </c>
    </row>
    <row r="49" ht="49.5" customHeight="1">
      <c r="B49" s="395" t="s">
        <v>251</v>
      </c>
      <c r="C49" s="396" t="s">
        <v>248</v>
      </c>
      <c r="D49" s="99"/>
      <c r="E49" s="391">
        <v>150.0</v>
      </c>
    </row>
    <row r="50" ht="54.0" customHeight="1">
      <c r="B50" s="73"/>
      <c r="C50" s="394" t="s">
        <v>249</v>
      </c>
      <c r="D50" s="74"/>
      <c r="E50" s="381">
        <v>250.0</v>
      </c>
    </row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B38:E38"/>
    <mergeCell ref="B45:B46"/>
    <mergeCell ref="D45:D46"/>
    <mergeCell ref="B47:B48"/>
    <mergeCell ref="D47:D48"/>
    <mergeCell ref="B49:B50"/>
    <mergeCell ref="D49:D50"/>
    <mergeCell ref="D11:D16"/>
    <mergeCell ref="E11:E16"/>
    <mergeCell ref="D17:D21"/>
    <mergeCell ref="E17:E21"/>
    <mergeCell ref="B23:E23"/>
    <mergeCell ref="D26:D28"/>
    <mergeCell ref="D31:D35"/>
  </mergeCells>
  <printOptions/>
  <pageMargins bottom="0.7480314960629921" footer="0.0" header="0.0" left="0.7086614173228347" right="0.7086614173228347" top="0.7480314960629921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6" width="8.71"/>
  </cols>
  <sheetData>
    <row r="1" ht="50.25" customHeight="1">
      <c r="B1" s="35"/>
    </row>
    <row r="2">
      <c r="B2" s="158" t="s">
        <v>252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1:E1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3.29"/>
    <col customWidth="1" min="2" max="2" width="7.14"/>
    <col customWidth="1" min="3" max="3" width="12.14"/>
    <col customWidth="1" min="4" max="4" width="20.86"/>
    <col customWidth="1" min="5" max="5" width="10.71"/>
    <col customWidth="1" min="6" max="13" width="8.29"/>
    <col customWidth="1" min="14" max="14" width="9.57"/>
    <col customWidth="1" min="15" max="16" width="8.29"/>
    <col customWidth="1" min="17" max="41" width="8.71"/>
  </cols>
  <sheetData>
    <row r="1" ht="49.5" customHeight="1">
      <c r="B1" s="35"/>
      <c r="G1" s="36" t="s">
        <v>47</v>
      </c>
    </row>
    <row r="2" ht="33.0" customHeight="1">
      <c r="B2" s="34" t="s">
        <v>75</v>
      </c>
      <c r="C2" s="7"/>
      <c r="D2" s="7"/>
      <c r="E2" s="7"/>
      <c r="F2" s="7"/>
      <c r="G2" s="7"/>
      <c r="H2" s="7"/>
      <c r="I2" s="7"/>
      <c r="J2" s="7"/>
      <c r="K2" s="7"/>
      <c r="L2" s="7"/>
      <c r="M2" s="39"/>
      <c r="O2" s="45"/>
      <c r="P2" s="45"/>
      <c r="Q2" s="45"/>
      <c r="R2" s="45"/>
    </row>
    <row r="3" ht="30.75" customHeight="1">
      <c r="B3" s="41" t="s">
        <v>49</v>
      </c>
      <c r="C3" s="41"/>
      <c r="D3" s="42"/>
      <c r="E3" s="42"/>
      <c r="F3" s="7"/>
      <c r="G3" s="7"/>
      <c r="H3" s="7"/>
      <c r="I3" s="109" t="s">
        <v>76</v>
      </c>
      <c r="J3" s="43" t="s">
        <v>77</v>
      </c>
      <c r="K3" s="11"/>
      <c r="L3" s="11"/>
      <c r="M3" s="11"/>
      <c r="N3" s="44"/>
      <c r="O3" s="45"/>
      <c r="P3" s="45"/>
      <c r="AD3" s="46"/>
      <c r="AE3" s="46"/>
      <c r="AF3" s="46"/>
      <c r="AG3" s="46"/>
    </row>
    <row r="4" ht="7.5" customHeight="1">
      <c r="B4" s="41"/>
      <c r="C4" s="41"/>
      <c r="D4" s="42"/>
      <c r="E4" s="42"/>
      <c r="F4" s="7"/>
      <c r="G4" s="7"/>
      <c r="H4" s="7"/>
      <c r="I4" s="45"/>
      <c r="J4" s="39"/>
      <c r="K4" s="39"/>
      <c r="L4" s="39"/>
      <c r="M4" s="39"/>
      <c r="N4" s="110"/>
      <c r="O4" s="45"/>
      <c r="P4" s="45"/>
      <c r="AD4" s="46" t="s">
        <v>52</v>
      </c>
      <c r="AE4" s="46"/>
      <c r="AF4" s="46"/>
      <c r="AG4" s="46"/>
    </row>
    <row r="5" ht="30.0" customHeight="1">
      <c r="B5" s="111" t="s">
        <v>78</v>
      </c>
      <c r="C5" s="27"/>
      <c r="D5" s="48"/>
      <c r="E5" s="112"/>
      <c r="F5" s="113"/>
      <c r="G5" s="50"/>
      <c r="H5" s="51"/>
      <c r="I5" s="51" t="s">
        <v>54</v>
      </c>
      <c r="J5" s="114">
        <v>0.0</v>
      </c>
      <c r="K5" s="49" t="s">
        <v>52</v>
      </c>
      <c r="L5" s="27"/>
      <c r="M5" s="27"/>
      <c r="N5" s="27"/>
      <c r="O5" s="115"/>
      <c r="P5" s="116"/>
      <c r="AC5" s="46"/>
      <c r="AD5" s="117" t="s">
        <v>55</v>
      </c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</row>
    <row r="6" ht="26.25" customHeight="1">
      <c r="B6" s="54" t="s">
        <v>7</v>
      </c>
      <c r="C6" s="55" t="s">
        <v>57</v>
      </c>
      <c r="D6" s="118" t="s">
        <v>56</v>
      </c>
      <c r="E6" s="58">
        <v>500.0</v>
      </c>
      <c r="F6" s="58">
        <v>550.0</v>
      </c>
      <c r="G6" s="58">
        <v>750.0</v>
      </c>
      <c r="H6" s="58">
        <v>1000.0</v>
      </c>
      <c r="I6" s="58">
        <v>1250.0</v>
      </c>
      <c r="J6" s="58">
        <v>1500.0</v>
      </c>
      <c r="K6" s="58">
        <v>1750.0</v>
      </c>
      <c r="L6" s="58">
        <v>2000.0</v>
      </c>
      <c r="M6" s="58">
        <v>2200.0</v>
      </c>
      <c r="N6" s="58">
        <v>2250.0</v>
      </c>
      <c r="O6" s="58">
        <v>2500.0</v>
      </c>
      <c r="P6" s="59">
        <v>3000.0</v>
      </c>
      <c r="Q6" s="119"/>
      <c r="R6" s="119"/>
      <c r="AC6" s="46"/>
      <c r="AD6" s="46" t="s">
        <v>58</v>
      </c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</row>
    <row r="7">
      <c r="B7" s="89">
        <v>2.0</v>
      </c>
      <c r="C7" s="61">
        <v>80.0</v>
      </c>
      <c r="D7" s="120" t="s">
        <v>59</v>
      </c>
      <c r="E7" s="64">
        <f t="shared" ref="E7:P7" si="1">ROUND(AC7-(AC7*$J$5),0)</f>
        <v>9834</v>
      </c>
      <c r="F7" s="64">
        <f t="shared" si="1"/>
        <v>10578</v>
      </c>
      <c r="G7" s="64">
        <f t="shared" si="1"/>
        <v>11613</v>
      </c>
      <c r="H7" s="64">
        <f t="shared" si="1"/>
        <v>12291</v>
      </c>
      <c r="I7" s="64">
        <f t="shared" si="1"/>
        <v>13456</v>
      </c>
      <c r="J7" s="64">
        <f t="shared" si="1"/>
        <v>13808</v>
      </c>
      <c r="K7" s="64">
        <f t="shared" si="1"/>
        <v>14646</v>
      </c>
      <c r="L7" s="64">
        <f t="shared" si="1"/>
        <v>15850</v>
      </c>
      <c r="M7" s="64">
        <f t="shared" si="1"/>
        <v>18840</v>
      </c>
      <c r="N7" s="64">
        <f t="shared" si="1"/>
        <v>19214</v>
      </c>
      <c r="O7" s="64">
        <f t="shared" si="1"/>
        <v>23419</v>
      </c>
      <c r="P7" s="65">
        <f t="shared" si="1"/>
        <v>27623</v>
      </c>
      <c r="Q7" s="121"/>
      <c r="AC7" s="46">
        <v>9833.686879499997</v>
      </c>
      <c r="AD7" s="46">
        <v>10578.17574</v>
      </c>
      <c r="AE7" s="46">
        <v>11612.502495</v>
      </c>
      <c r="AF7" s="46">
        <v>12291.208676999999</v>
      </c>
      <c r="AG7" s="46">
        <v>13455.842994000002</v>
      </c>
      <c r="AH7" s="46">
        <v>13807.941740999997</v>
      </c>
      <c r="AI7" s="46">
        <v>14645.968623</v>
      </c>
      <c r="AJ7" s="46">
        <v>15850.433115000003</v>
      </c>
      <c r="AK7" s="46">
        <v>18840.351585</v>
      </c>
      <c r="AL7" s="46">
        <v>19214.09139375</v>
      </c>
      <c r="AM7" s="46">
        <v>23418.664242187508</v>
      </c>
      <c r="AN7" s="46">
        <v>27623.237090625</v>
      </c>
      <c r="AO7" s="46"/>
    </row>
    <row r="8" ht="15.75" customHeight="1">
      <c r="B8" s="67"/>
      <c r="C8" s="68"/>
      <c r="D8" s="122" t="str">
        <f>RIGHT($K$5,21)</f>
        <v>ΔТ=70⁰С (95/85/20) Вт</v>
      </c>
      <c r="E8" s="123">
        <f t="shared" ref="E8:P8" si="2">ROUND(IF($D8="ΔТ=70⁰С (95/85/20) Вт",AC8,(IF($D8="ΔТ=60⁰С (90/70/20) Вт",AC8*0.818,AC8*0.646))),0)</f>
        <v>134</v>
      </c>
      <c r="F8" s="123">
        <f t="shared" si="2"/>
        <v>146</v>
      </c>
      <c r="G8" s="123">
        <f t="shared" si="2"/>
        <v>198</v>
      </c>
      <c r="H8" s="123">
        <f t="shared" si="2"/>
        <v>267</v>
      </c>
      <c r="I8" s="123">
        <f t="shared" si="2"/>
        <v>331</v>
      </c>
      <c r="J8" s="123">
        <f t="shared" si="2"/>
        <v>399</v>
      </c>
      <c r="K8" s="123">
        <f t="shared" si="2"/>
        <v>462</v>
      </c>
      <c r="L8" s="123">
        <f t="shared" si="2"/>
        <v>534</v>
      </c>
      <c r="M8" s="123">
        <f t="shared" si="2"/>
        <v>587</v>
      </c>
      <c r="N8" s="123">
        <f t="shared" si="2"/>
        <v>597</v>
      </c>
      <c r="O8" s="123">
        <f t="shared" si="2"/>
        <v>668</v>
      </c>
      <c r="P8" s="124">
        <f t="shared" si="2"/>
        <v>801</v>
      </c>
      <c r="Q8" s="125"/>
      <c r="AC8" s="46">
        <v>134.07000000000002</v>
      </c>
      <c r="AD8" s="46">
        <v>146.37</v>
      </c>
      <c r="AE8" s="46">
        <v>198.03</v>
      </c>
      <c r="AF8" s="46">
        <v>266.90999999999997</v>
      </c>
      <c r="AG8" s="46">
        <v>330.87</v>
      </c>
      <c r="AH8" s="46">
        <v>398.52000000000004</v>
      </c>
      <c r="AI8" s="46">
        <v>462.47999999999996</v>
      </c>
      <c r="AJ8" s="46">
        <v>533.82</v>
      </c>
      <c r="AK8" s="46">
        <v>586.7099999999999</v>
      </c>
      <c r="AL8" s="46">
        <v>596.55</v>
      </c>
      <c r="AM8" s="46">
        <v>667.89</v>
      </c>
      <c r="AN8" s="46">
        <v>800.73</v>
      </c>
      <c r="AO8" s="46"/>
    </row>
    <row r="9">
      <c r="B9" s="89">
        <v>3.0</v>
      </c>
      <c r="C9" s="61">
        <v>130.0</v>
      </c>
      <c r="D9" s="120" t="s">
        <v>59</v>
      </c>
      <c r="E9" s="64">
        <f t="shared" ref="E9:P9" si="3">ROUND(AC9-(AC9*$J$5),0)</f>
        <v>11575</v>
      </c>
      <c r="F9" s="64">
        <f t="shared" si="3"/>
        <v>12492</v>
      </c>
      <c r="G9" s="64">
        <f t="shared" si="3"/>
        <v>13987</v>
      </c>
      <c r="H9" s="64">
        <f t="shared" si="3"/>
        <v>15007</v>
      </c>
      <c r="I9" s="64">
        <f t="shared" si="3"/>
        <v>16755</v>
      </c>
      <c r="J9" s="64">
        <f t="shared" si="3"/>
        <v>17287</v>
      </c>
      <c r="K9" s="64">
        <f t="shared" si="3"/>
        <v>18546</v>
      </c>
      <c r="L9" s="64">
        <f t="shared" si="3"/>
        <v>20349</v>
      </c>
      <c r="M9" s="64">
        <f t="shared" si="3"/>
        <v>24339</v>
      </c>
      <c r="N9" s="64">
        <f t="shared" si="3"/>
        <v>24838</v>
      </c>
      <c r="O9" s="64">
        <f t="shared" si="3"/>
        <v>30448</v>
      </c>
      <c r="P9" s="65">
        <f t="shared" si="3"/>
        <v>36059</v>
      </c>
      <c r="Q9" s="125"/>
      <c r="AC9" s="46">
        <v>11575.15520733</v>
      </c>
      <c r="AD9" s="46">
        <v>12491.7012</v>
      </c>
      <c r="AE9" s="46">
        <v>13987.41734808</v>
      </c>
      <c r="AF9" s="46">
        <v>15007.345704450003</v>
      </c>
      <c r="AG9" s="46">
        <v>16754.54119218</v>
      </c>
      <c r="AH9" s="46">
        <v>17287.232468219998</v>
      </c>
      <c r="AI9" s="46">
        <v>18545.595991559996</v>
      </c>
      <c r="AJ9" s="46">
        <v>20349.409863420005</v>
      </c>
      <c r="AK9" s="46">
        <v>24339.100944179998</v>
      </c>
      <c r="AL9" s="46">
        <v>24837.812329275002</v>
      </c>
      <c r="AM9" s="46">
        <v>30448.315411593743</v>
      </c>
      <c r="AN9" s="46">
        <v>36058.81849391249</v>
      </c>
      <c r="AO9" s="46"/>
    </row>
    <row r="10">
      <c r="B10" s="73"/>
      <c r="C10" s="74"/>
      <c r="D10" s="122" t="str">
        <f>RIGHT($K$5,21)</f>
        <v>ΔТ=70⁰С (95/85/20) Вт</v>
      </c>
      <c r="E10" s="123">
        <f t="shared" ref="E10:P10" si="4">ROUND(IF($D10="ΔТ=70⁰С (95/85/20) Вт",AC10,(IF($D10="ΔТ=60⁰С (90/70/20) Вт",AC10*0.818,AC10*0.646))),0)</f>
        <v>200</v>
      </c>
      <c r="F10" s="123">
        <f t="shared" si="4"/>
        <v>220</v>
      </c>
      <c r="G10" s="123">
        <f t="shared" si="4"/>
        <v>296</v>
      </c>
      <c r="H10" s="123">
        <f t="shared" si="4"/>
        <v>401</v>
      </c>
      <c r="I10" s="123">
        <f t="shared" si="4"/>
        <v>497</v>
      </c>
      <c r="J10" s="123">
        <f t="shared" si="4"/>
        <v>598</v>
      </c>
      <c r="K10" s="123">
        <f t="shared" si="4"/>
        <v>694</v>
      </c>
      <c r="L10" s="123">
        <f t="shared" si="4"/>
        <v>801</v>
      </c>
      <c r="M10" s="123">
        <f t="shared" si="4"/>
        <v>881</v>
      </c>
      <c r="N10" s="123">
        <f t="shared" si="4"/>
        <v>894</v>
      </c>
      <c r="O10" s="123">
        <f t="shared" si="4"/>
        <v>1001</v>
      </c>
      <c r="P10" s="124">
        <f t="shared" si="4"/>
        <v>1202</v>
      </c>
      <c r="Q10" s="125"/>
      <c r="AC10" s="46">
        <v>200.48999999999998</v>
      </c>
      <c r="AD10" s="46">
        <v>220.17000000000002</v>
      </c>
      <c r="AE10" s="46">
        <v>296.43</v>
      </c>
      <c r="AF10" s="46">
        <v>400.97999999999996</v>
      </c>
      <c r="AG10" s="46">
        <v>496.92</v>
      </c>
      <c r="AH10" s="46">
        <v>597.7800000000001</v>
      </c>
      <c r="AI10" s="46">
        <v>693.7199999999999</v>
      </c>
      <c r="AJ10" s="46">
        <v>800.73</v>
      </c>
      <c r="AK10" s="46">
        <v>880.6800000000001</v>
      </c>
      <c r="AL10" s="46">
        <v>894.2099999999999</v>
      </c>
      <c r="AM10" s="46">
        <v>1001.22</v>
      </c>
      <c r="AN10" s="46">
        <v>1201.71</v>
      </c>
      <c r="AO10" s="46"/>
    </row>
    <row r="11">
      <c r="B11" s="98">
        <v>4.0</v>
      </c>
      <c r="C11" s="126">
        <v>180.0</v>
      </c>
      <c r="D11" s="120" t="s">
        <v>59</v>
      </c>
      <c r="E11" s="64">
        <f t="shared" ref="E11:P11" si="5">ROUND(AC11-(AC11*$J$5),0)</f>
        <v>13320</v>
      </c>
      <c r="F11" s="64">
        <f t="shared" si="5"/>
        <v>14412</v>
      </c>
      <c r="G11" s="64">
        <f t="shared" si="5"/>
        <v>16367</v>
      </c>
      <c r="H11" s="64">
        <f t="shared" si="5"/>
        <v>17729</v>
      </c>
      <c r="I11" s="64">
        <f t="shared" si="5"/>
        <v>20060</v>
      </c>
      <c r="J11" s="64">
        <f t="shared" si="5"/>
        <v>20774</v>
      </c>
      <c r="K11" s="64">
        <f t="shared" si="5"/>
        <v>22453</v>
      </c>
      <c r="L11" s="64">
        <f t="shared" si="5"/>
        <v>24858</v>
      </c>
      <c r="M11" s="64">
        <f t="shared" si="5"/>
        <v>29849</v>
      </c>
      <c r="N11" s="64">
        <f t="shared" si="5"/>
        <v>30473</v>
      </c>
      <c r="O11" s="64">
        <f t="shared" si="5"/>
        <v>37493</v>
      </c>
      <c r="P11" s="65">
        <f t="shared" si="5"/>
        <v>44512</v>
      </c>
      <c r="Q11" s="125"/>
      <c r="AC11" s="46">
        <v>13320.269463599998</v>
      </c>
      <c r="AD11" s="46">
        <v>14411.934900000004</v>
      </c>
      <c r="AE11" s="46">
        <v>16367.306361120001</v>
      </c>
      <c r="AF11" s="46">
        <v>17729.17299648</v>
      </c>
      <c r="AG11" s="46">
        <v>20060.15223168</v>
      </c>
      <c r="AH11" s="46">
        <v>20773.815052319995</v>
      </c>
      <c r="AI11" s="46">
        <v>22453.397350560004</v>
      </c>
      <c r="AJ11" s="46">
        <v>24857.81839728</v>
      </c>
      <c r="AK11" s="46">
        <v>29849.378041120006</v>
      </c>
      <c r="AL11" s="46">
        <v>30473.322996599996</v>
      </c>
      <c r="AM11" s="46">
        <v>37492.70374575</v>
      </c>
      <c r="AN11" s="46">
        <v>44512.0844949</v>
      </c>
      <c r="AO11" s="46"/>
    </row>
    <row r="12">
      <c r="B12" s="67"/>
      <c r="C12" s="68"/>
      <c r="D12" s="122" t="str">
        <f>RIGHT($K$5,21)</f>
        <v>ΔТ=70⁰С (95/85/20) Вт</v>
      </c>
      <c r="E12" s="123">
        <f t="shared" ref="E12:P12" si="6">ROUND(IF($D12="ΔТ=70⁰С (95/85/20) Вт",AC12,(IF($D12="ΔТ=60⁰С (90/70/20) Вт",AC12*0.818,AC12*0.646))),0)</f>
        <v>267</v>
      </c>
      <c r="F12" s="123">
        <f t="shared" si="6"/>
        <v>294</v>
      </c>
      <c r="G12" s="123">
        <f t="shared" si="6"/>
        <v>396</v>
      </c>
      <c r="H12" s="123">
        <f t="shared" si="6"/>
        <v>534</v>
      </c>
      <c r="I12" s="123">
        <f t="shared" si="6"/>
        <v>663</v>
      </c>
      <c r="J12" s="123">
        <f t="shared" si="6"/>
        <v>796</v>
      </c>
      <c r="K12" s="123">
        <f t="shared" si="6"/>
        <v>925</v>
      </c>
      <c r="L12" s="123">
        <f t="shared" si="6"/>
        <v>1068</v>
      </c>
      <c r="M12" s="123">
        <f t="shared" si="6"/>
        <v>1175</v>
      </c>
      <c r="N12" s="123">
        <f t="shared" si="6"/>
        <v>1192</v>
      </c>
      <c r="O12" s="123">
        <f t="shared" si="6"/>
        <v>1335</v>
      </c>
      <c r="P12" s="124">
        <f t="shared" si="6"/>
        <v>1601</v>
      </c>
      <c r="Q12" s="125"/>
      <c r="AC12" s="46">
        <v>266.90999999999997</v>
      </c>
      <c r="AD12" s="46">
        <v>293.97</v>
      </c>
      <c r="AE12" s="46">
        <v>396.06</v>
      </c>
      <c r="AF12" s="46">
        <v>533.8199999999999</v>
      </c>
      <c r="AG12" s="46">
        <v>662.9699999999999</v>
      </c>
      <c r="AH12" s="46">
        <v>795.81</v>
      </c>
      <c r="AI12" s="46">
        <v>924.9599999999999</v>
      </c>
      <c r="AJ12" s="46">
        <v>1067.6399999999999</v>
      </c>
      <c r="AK12" s="46">
        <v>1174.65</v>
      </c>
      <c r="AL12" s="46">
        <v>1191.87</v>
      </c>
      <c r="AM12" s="46">
        <v>1334.55</v>
      </c>
      <c r="AN12" s="46">
        <v>1601.46</v>
      </c>
      <c r="AO12" s="46"/>
    </row>
    <row r="13">
      <c r="B13" s="89">
        <v>5.0</v>
      </c>
      <c r="C13" s="61">
        <v>230.0</v>
      </c>
      <c r="D13" s="120" t="s">
        <v>59</v>
      </c>
      <c r="E13" s="64">
        <f t="shared" ref="E13:P13" si="7">ROUND(AC13-(AC13*$J$5),0)</f>
        <v>15068</v>
      </c>
      <c r="F13" s="64">
        <f t="shared" si="7"/>
        <v>16336</v>
      </c>
      <c r="G13" s="64">
        <f t="shared" si="7"/>
        <v>18752</v>
      </c>
      <c r="H13" s="64">
        <f t="shared" si="7"/>
        <v>20457</v>
      </c>
      <c r="I13" s="64">
        <f t="shared" si="7"/>
        <v>23373</v>
      </c>
      <c r="J13" s="64">
        <f t="shared" si="7"/>
        <v>24268</v>
      </c>
      <c r="K13" s="64">
        <f t="shared" si="7"/>
        <v>26369</v>
      </c>
      <c r="L13" s="64">
        <f t="shared" si="7"/>
        <v>29376</v>
      </c>
      <c r="M13" s="64">
        <f t="shared" si="7"/>
        <v>35371</v>
      </c>
      <c r="N13" s="64">
        <f t="shared" si="7"/>
        <v>36121</v>
      </c>
      <c r="O13" s="64">
        <f t="shared" si="7"/>
        <v>44552</v>
      </c>
      <c r="P13" s="65">
        <f t="shared" si="7"/>
        <v>52983</v>
      </c>
      <c r="Q13" s="125"/>
      <c r="AC13" s="46">
        <v>15068.230529220004</v>
      </c>
      <c r="AD13" s="46">
        <v>16335.52272</v>
      </c>
      <c r="AE13" s="46">
        <v>18752.169534120007</v>
      </c>
      <c r="AF13" s="46">
        <v>20456.69055309</v>
      </c>
      <c r="AG13" s="46">
        <v>23372.6761125</v>
      </c>
      <c r="AH13" s="46">
        <v>24267.6894933</v>
      </c>
      <c r="AI13" s="46">
        <v>26369.3727</v>
      </c>
      <c r="AJ13" s="46">
        <v>29375.658716579997</v>
      </c>
      <c r="AK13" s="46">
        <v>35371.18287582</v>
      </c>
      <c r="AL13" s="46">
        <v>36120.623395725</v>
      </c>
      <c r="AM13" s="46">
        <v>44551.82924465624</v>
      </c>
      <c r="AN13" s="46">
        <v>52983.03509358752</v>
      </c>
      <c r="AO13" s="46"/>
    </row>
    <row r="14">
      <c r="B14" s="73"/>
      <c r="C14" s="74"/>
      <c r="D14" s="122" t="str">
        <f>RIGHT($K$5,21)</f>
        <v>ΔТ=70⁰С (95/85/20) Вт</v>
      </c>
      <c r="E14" s="123">
        <f t="shared" ref="E14:P14" si="8">ROUND(IF($D14="ΔТ=70⁰С (95/85/20) Вт",AC14,(IF($D14="ΔТ=60⁰С (90/70/20) Вт",AC14*0.818,AC14*0.646))),0)</f>
        <v>333</v>
      </c>
      <c r="F14" s="123">
        <f t="shared" si="8"/>
        <v>367</v>
      </c>
      <c r="G14" s="123">
        <f t="shared" si="8"/>
        <v>494</v>
      </c>
      <c r="H14" s="123">
        <f t="shared" si="8"/>
        <v>668</v>
      </c>
      <c r="I14" s="123">
        <f t="shared" si="8"/>
        <v>829</v>
      </c>
      <c r="J14" s="123">
        <f t="shared" si="8"/>
        <v>995</v>
      </c>
      <c r="K14" s="123">
        <f t="shared" si="8"/>
        <v>1156</v>
      </c>
      <c r="L14" s="123">
        <f t="shared" si="8"/>
        <v>1335</v>
      </c>
      <c r="M14" s="123">
        <f t="shared" si="8"/>
        <v>1469</v>
      </c>
      <c r="N14" s="123">
        <f t="shared" si="8"/>
        <v>1491</v>
      </c>
      <c r="O14" s="123">
        <f t="shared" si="8"/>
        <v>1668</v>
      </c>
      <c r="P14" s="124">
        <f t="shared" si="8"/>
        <v>2002</v>
      </c>
      <c r="AC14" s="46">
        <v>333.33</v>
      </c>
      <c r="AD14" s="46">
        <v>366.54</v>
      </c>
      <c r="AE14" s="46">
        <v>494.4599999999999</v>
      </c>
      <c r="AF14" s="46">
        <v>667.89</v>
      </c>
      <c r="AG14" s="46">
        <v>829.02</v>
      </c>
      <c r="AH14" s="46">
        <v>995.0699999999999</v>
      </c>
      <c r="AI14" s="46">
        <v>1156.2</v>
      </c>
      <c r="AJ14" s="46">
        <v>1334.55</v>
      </c>
      <c r="AK14" s="46">
        <v>1468.62</v>
      </c>
      <c r="AL14" s="46">
        <v>1490.76</v>
      </c>
      <c r="AM14" s="46">
        <v>1667.88</v>
      </c>
      <c r="AN14" s="46">
        <v>2002.44</v>
      </c>
      <c r="AO14" s="46"/>
    </row>
    <row r="15" ht="15.0" customHeight="1">
      <c r="B15" s="98">
        <v>6.0</v>
      </c>
      <c r="C15" s="126">
        <v>280.0</v>
      </c>
      <c r="D15" s="120" t="s">
        <v>59</v>
      </c>
      <c r="E15" s="64">
        <f t="shared" ref="E15:P15" si="9">ROUND(AC15-(AC15*$J$5),0)</f>
        <v>16821</v>
      </c>
      <c r="F15" s="64">
        <f t="shared" si="9"/>
        <v>18262</v>
      </c>
      <c r="G15" s="64">
        <f t="shared" si="9"/>
        <v>21142</v>
      </c>
      <c r="H15" s="64">
        <f t="shared" si="9"/>
        <v>23190</v>
      </c>
      <c r="I15" s="64">
        <f t="shared" si="9"/>
        <v>26692</v>
      </c>
      <c r="J15" s="64">
        <f t="shared" si="9"/>
        <v>27767</v>
      </c>
      <c r="K15" s="64">
        <f t="shared" si="9"/>
        <v>30295</v>
      </c>
      <c r="L15" s="64">
        <f t="shared" si="9"/>
        <v>33903</v>
      </c>
      <c r="M15" s="64">
        <f t="shared" si="9"/>
        <v>40905</v>
      </c>
      <c r="N15" s="64">
        <f t="shared" si="9"/>
        <v>41780</v>
      </c>
      <c r="O15" s="64">
        <f t="shared" si="9"/>
        <v>51626</v>
      </c>
      <c r="P15" s="65">
        <f t="shared" si="9"/>
        <v>61472</v>
      </c>
      <c r="Q15" s="127"/>
      <c r="AC15" s="46">
        <v>16820.635803839996</v>
      </c>
      <c r="AD15" s="46">
        <v>18262.46466</v>
      </c>
      <c r="AE15" s="46">
        <v>21142.00686708</v>
      </c>
      <c r="AF15" s="46">
        <v>23189.89837428</v>
      </c>
      <c r="AG15" s="46">
        <v>26692.11283464</v>
      </c>
      <c r="AH15" s="46">
        <v>27767.255875920004</v>
      </c>
      <c r="AI15" s="46">
        <v>30295.121955119997</v>
      </c>
      <c r="AJ15" s="46">
        <v>33902.93082132</v>
      </c>
      <c r="AK15" s="46">
        <v>40904.515448280006</v>
      </c>
      <c r="AL15" s="46">
        <v>41779.71352665</v>
      </c>
      <c r="AM15" s="46">
        <v>51625.69190831252</v>
      </c>
      <c r="AN15" s="46">
        <v>61471.670289974994</v>
      </c>
      <c r="AO15" s="46"/>
    </row>
    <row r="16" ht="15.0" customHeight="1">
      <c r="B16" s="67"/>
      <c r="C16" s="68"/>
      <c r="D16" s="122" t="str">
        <f>RIGHT($K$5,21)</f>
        <v>ΔТ=70⁰С (95/85/20) Вт</v>
      </c>
      <c r="E16" s="123">
        <f t="shared" ref="E16:P16" si="10">ROUND(IF($D16="ΔТ=70⁰С (95/85/20) Вт",AC16,(IF($D16="ΔТ=60⁰С (90/70/20) Вт",AC16*0.818,AC16*0.646))),0)</f>
        <v>401</v>
      </c>
      <c r="F16" s="123">
        <f t="shared" si="10"/>
        <v>440</v>
      </c>
      <c r="G16" s="123">
        <f t="shared" si="10"/>
        <v>594</v>
      </c>
      <c r="H16" s="123">
        <f t="shared" si="10"/>
        <v>801</v>
      </c>
      <c r="I16" s="123">
        <f t="shared" si="10"/>
        <v>994</v>
      </c>
      <c r="J16" s="123">
        <f t="shared" si="10"/>
        <v>1194</v>
      </c>
      <c r="K16" s="123">
        <f t="shared" si="10"/>
        <v>1387</v>
      </c>
      <c r="L16" s="123">
        <f t="shared" si="10"/>
        <v>1601</v>
      </c>
      <c r="M16" s="123">
        <f t="shared" si="10"/>
        <v>1761</v>
      </c>
      <c r="N16" s="123">
        <f t="shared" si="10"/>
        <v>1788</v>
      </c>
      <c r="O16" s="123">
        <f t="shared" si="10"/>
        <v>2001</v>
      </c>
      <c r="P16" s="124">
        <f t="shared" si="10"/>
        <v>2402</v>
      </c>
      <c r="AC16" s="46">
        <v>400.97999999999996</v>
      </c>
      <c r="AD16" s="46">
        <v>440.34000000000003</v>
      </c>
      <c r="AE16" s="46">
        <v>594.09</v>
      </c>
      <c r="AF16" s="46">
        <v>800.73</v>
      </c>
      <c r="AG16" s="46">
        <v>993.84</v>
      </c>
      <c r="AH16" s="46">
        <v>1194.3300000000002</v>
      </c>
      <c r="AI16" s="46">
        <v>1387.4399999999998</v>
      </c>
      <c r="AJ16" s="46">
        <v>1601.46</v>
      </c>
      <c r="AK16" s="46">
        <v>1761.3600000000001</v>
      </c>
      <c r="AL16" s="46">
        <v>1788.4199999999998</v>
      </c>
      <c r="AM16" s="46">
        <v>2001.21</v>
      </c>
      <c r="AN16" s="46">
        <v>2402.19</v>
      </c>
      <c r="AO16" s="46"/>
    </row>
    <row r="17">
      <c r="B17" s="89">
        <v>7.0</v>
      </c>
      <c r="C17" s="61">
        <v>330.0</v>
      </c>
      <c r="D17" s="120" t="s">
        <v>59</v>
      </c>
      <c r="E17" s="64">
        <f t="shared" ref="E17:P17" si="11">ROUND(AC17-(AC17*$J$5),0)</f>
        <v>18576</v>
      </c>
      <c r="F17" s="64">
        <f t="shared" si="11"/>
        <v>20194</v>
      </c>
      <c r="G17" s="64">
        <f t="shared" si="11"/>
        <v>23537</v>
      </c>
      <c r="H17" s="64">
        <f t="shared" si="11"/>
        <v>25929</v>
      </c>
      <c r="I17" s="64">
        <f t="shared" si="11"/>
        <v>30018</v>
      </c>
      <c r="J17" s="64">
        <f t="shared" si="11"/>
        <v>31276</v>
      </c>
      <c r="K17" s="64">
        <f t="shared" si="11"/>
        <v>34227</v>
      </c>
      <c r="L17" s="64">
        <f t="shared" si="11"/>
        <v>38440</v>
      </c>
      <c r="M17" s="64">
        <f t="shared" si="11"/>
        <v>46449</v>
      </c>
      <c r="N17" s="64">
        <f t="shared" si="11"/>
        <v>47451</v>
      </c>
      <c r="O17" s="64">
        <f t="shared" si="11"/>
        <v>58714</v>
      </c>
      <c r="P17" s="65">
        <f t="shared" si="11"/>
        <v>69978</v>
      </c>
      <c r="AC17" s="46">
        <v>18575.886210750003</v>
      </c>
      <c r="AD17" s="46">
        <v>20194.43778</v>
      </c>
      <c r="AE17" s="46">
        <v>23536.81836</v>
      </c>
      <c r="AF17" s="46">
        <v>25928.79646005</v>
      </c>
      <c r="AG17" s="46">
        <v>30018.462398099997</v>
      </c>
      <c r="AH17" s="46">
        <v>31275.712353599996</v>
      </c>
      <c r="AI17" s="46">
        <v>34227.446962500006</v>
      </c>
      <c r="AJ17" s="46">
        <v>38439.63471150001</v>
      </c>
      <c r="AK17" s="46">
        <v>46449.375758500006</v>
      </c>
      <c r="AL17" s="46">
        <v>47450.593389375</v>
      </c>
      <c r="AM17" s="46">
        <v>58714.29173671875</v>
      </c>
      <c r="AN17" s="46">
        <v>69977.99008406249</v>
      </c>
      <c r="AO17" s="46"/>
    </row>
    <row r="18">
      <c r="B18" s="67"/>
      <c r="C18" s="68"/>
      <c r="D18" s="122" t="str">
        <f>RIGHT($K$5,21)</f>
        <v>ΔТ=70⁰С (95/85/20) Вт</v>
      </c>
      <c r="E18" s="123">
        <f t="shared" ref="E18:P18" si="12">ROUND(IF($D18="ΔТ=70⁰С (95/85/20) Вт",AC18,(IF($D18="ΔТ=60⁰С (90/70/20) Вт",AC18*0.818,AC18*0.646))),0)</f>
        <v>467</v>
      </c>
      <c r="F18" s="123">
        <f t="shared" si="12"/>
        <v>514</v>
      </c>
      <c r="G18" s="123">
        <f t="shared" si="12"/>
        <v>692</v>
      </c>
      <c r="H18" s="123">
        <f t="shared" si="12"/>
        <v>935</v>
      </c>
      <c r="I18" s="123">
        <f t="shared" si="12"/>
        <v>1160</v>
      </c>
      <c r="J18" s="123">
        <f t="shared" si="12"/>
        <v>1394</v>
      </c>
      <c r="K18" s="123">
        <f t="shared" si="12"/>
        <v>1619</v>
      </c>
      <c r="L18" s="123">
        <f t="shared" si="12"/>
        <v>1868</v>
      </c>
      <c r="M18" s="123">
        <f t="shared" si="12"/>
        <v>2054</v>
      </c>
      <c r="N18" s="123">
        <f t="shared" si="12"/>
        <v>2086</v>
      </c>
      <c r="O18" s="123">
        <f t="shared" si="12"/>
        <v>2335</v>
      </c>
      <c r="P18" s="124">
        <f t="shared" si="12"/>
        <v>2803</v>
      </c>
      <c r="AC18" s="46">
        <v>467.4</v>
      </c>
      <c r="AD18" s="46">
        <v>514.14</v>
      </c>
      <c r="AE18" s="46">
        <v>692.49</v>
      </c>
      <c r="AF18" s="46">
        <v>934.8</v>
      </c>
      <c r="AG18" s="46">
        <v>1159.8899999999999</v>
      </c>
      <c r="AH18" s="46">
        <v>1393.59</v>
      </c>
      <c r="AI18" s="46">
        <v>1618.68</v>
      </c>
      <c r="AJ18" s="46">
        <v>1868.37</v>
      </c>
      <c r="AK18" s="46">
        <v>2054.1</v>
      </c>
      <c r="AL18" s="46">
        <v>2086.08</v>
      </c>
      <c r="AM18" s="46">
        <v>2334.54</v>
      </c>
      <c r="AN18" s="46">
        <v>2803.17</v>
      </c>
      <c r="AO18" s="46"/>
    </row>
    <row r="19">
      <c r="B19" s="89">
        <v>8.0</v>
      </c>
      <c r="C19" s="61">
        <v>380.0</v>
      </c>
      <c r="D19" s="120" t="s">
        <v>59</v>
      </c>
      <c r="E19" s="64">
        <f t="shared" ref="E19:P19" si="13">ROUND(AC19-(AC19*$J$5),0)</f>
        <v>20336</v>
      </c>
      <c r="F19" s="64">
        <f t="shared" si="13"/>
        <v>22130</v>
      </c>
      <c r="G19" s="64">
        <f t="shared" si="13"/>
        <v>25937</v>
      </c>
      <c r="H19" s="64">
        <f t="shared" si="13"/>
        <v>28673</v>
      </c>
      <c r="I19" s="64">
        <f t="shared" si="13"/>
        <v>33353</v>
      </c>
      <c r="J19" s="64">
        <f t="shared" si="13"/>
        <v>34790</v>
      </c>
      <c r="K19" s="64">
        <f t="shared" si="13"/>
        <v>38165</v>
      </c>
      <c r="L19" s="64">
        <f t="shared" si="13"/>
        <v>42987</v>
      </c>
      <c r="M19" s="64">
        <f t="shared" si="13"/>
        <v>52008</v>
      </c>
      <c r="N19" s="64">
        <f t="shared" si="13"/>
        <v>53135</v>
      </c>
      <c r="O19" s="64">
        <f t="shared" si="13"/>
        <v>65820</v>
      </c>
      <c r="P19" s="65">
        <f t="shared" si="13"/>
        <v>78505</v>
      </c>
      <c r="AC19" s="46">
        <v>20335.58250372</v>
      </c>
      <c r="AD19" s="46">
        <v>22129.765020000006</v>
      </c>
      <c r="AE19" s="46">
        <v>25936.604012879998</v>
      </c>
      <c r="AF19" s="46">
        <v>28673.3848104</v>
      </c>
      <c r="AG19" s="46">
        <v>33353.32807224</v>
      </c>
      <c r="AH19" s="46">
        <v>34789.8574188</v>
      </c>
      <c r="AI19" s="46">
        <v>38164.739421599996</v>
      </c>
      <c r="AJ19" s="46">
        <v>42987.37365648001</v>
      </c>
      <c r="AK19" s="46">
        <v>52007.723357920004</v>
      </c>
      <c r="AL19" s="46">
        <v>53135.2670706</v>
      </c>
      <c r="AM19" s="46">
        <v>65820.13383825001</v>
      </c>
      <c r="AN19" s="46">
        <v>78505.00060590002</v>
      </c>
      <c r="AO19" s="46"/>
    </row>
    <row r="20">
      <c r="B20" s="73"/>
      <c r="C20" s="74"/>
      <c r="D20" s="122" t="str">
        <f>RIGHT($K$5,21)</f>
        <v>ΔТ=70⁰С (95/85/20) Вт</v>
      </c>
      <c r="E20" s="123">
        <f t="shared" ref="E20:P20" si="14">ROUND(IF($D20="ΔТ=70⁰С (95/85/20) Вт",AC20,(IF($D20="ΔТ=60⁰С (90/70/20) Вт",AC20*0.818,AC20*0.646))),0)</f>
        <v>534</v>
      </c>
      <c r="F20" s="123">
        <f t="shared" si="14"/>
        <v>587</v>
      </c>
      <c r="G20" s="123">
        <f t="shared" si="14"/>
        <v>791</v>
      </c>
      <c r="H20" s="123">
        <f t="shared" si="14"/>
        <v>1068</v>
      </c>
      <c r="I20" s="123">
        <f t="shared" si="14"/>
        <v>1326</v>
      </c>
      <c r="J20" s="123">
        <f t="shared" si="14"/>
        <v>1593</v>
      </c>
      <c r="K20" s="123">
        <f t="shared" si="14"/>
        <v>1851</v>
      </c>
      <c r="L20" s="123">
        <f t="shared" si="14"/>
        <v>2135</v>
      </c>
      <c r="M20" s="123">
        <f t="shared" si="14"/>
        <v>2349</v>
      </c>
      <c r="N20" s="123">
        <f t="shared" si="14"/>
        <v>2385</v>
      </c>
      <c r="O20" s="123">
        <f t="shared" si="14"/>
        <v>2669</v>
      </c>
      <c r="P20" s="124">
        <f t="shared" si="14"/>
        <v>3203</v>
      </c>
      <c r="AC20" s="46">
        <v>533.8199999999999</v>
      </c>
      <c r="AD20" s="46">
        <v>586.7099999999999</v>
      </c>
      <c r="AE20" s="46">
        <v>790.89</v>
      </c>
      <c r="AF20" s="46">
        <v>1067.6399999999999</v>
      </c>
      <c r="AG20" s="46">
        <v>1325.9399999999998</v>
      </c>
      <c r="AH20" s="46">
        <v>1592.85</v>
      </c>
      <c r="AI20" s="46">
        <v>1851.15</v>
      </c>
      <c r="AJ20" s="46">
        <v>2135.2799999999997</v>
      </c>
      <c r="AK20" s="46">
        <v>2349.3</v>
      </c>
      <c r="AL20" s="46">
        <v>2384.9700000000003</v>
      </c>
      <c r="AM20" s="46">
        <v>2669.1</v>
      </c>
      <c r="AN20" s="46">
        <v>3202.92</v>
      </c>
      <c r="AO20" s="46"/>
    </row>
    <row r="21" ht="15.75" customHeight="1">
      <c r="B21" s="89">
        <v>9.0</v>
      </c>
      <c r="C21" s="61">
        <v>430.0</v>
      </c>
      <c r="D21" s="120" t="s">
        <v>59</v>
      </c>
      <c r="E21" s="64">
        <f t="shared" ref="E21:P21" si="15">ROUND(AC21-(AC21*$J$5),0)</f>
        <v>22098</v>
      </c>
      <c r="F21" s="64">
        <f t="shared" si="15"/>
        <v>24068</v>
      </c>
      <c r="G21" s="64">
        <f t="shared" si="15"/>
        <v>28341</v>
      </c>
      <c r="H21" s="64">
        <f t="shared" si="15"/>
        <v>31424</v>
      </c>
      <c r="I21" s="64">
        <f t="shared" si="15"/>
        <v>36694</v>
      </c>
      <c r="J21" s="64">
        <f t="shared" si="15"/>
        <v>38313</v>
      </c>
      <c r="K21" s="64">
        <f t="shared" si="15"/>
        <v>42113</v>
      </c>
      <c r="L21" s="64">
        <f t="shared" si="15"/>
        <v>47543</v>
      </c>
      <c r="M21" s="64">
        <f t="shared" si="15"/>
        <v>57576</v>
      </c>
      <c r="N21" s="64">
        <f t="shared" si="15"/>
        <v>58830</v>
      </c>
      <c r="O21" s="64">
        <f t="shared" si="15"/>
        <v>72938</v>
      </c>
      <c r="P21" s="65">
        <f t="shared" si="15"/>
        <v>87047</v>
      </c>
      <c r="AC21" s="46">
        <v>22098.122251920002</v>
      </c>
      <c r="AD21" s="46">
        <v>24068.446379999998</v>
      </c>
      <c r="AE21" s="46">
        <v>28341.363825719996</v>
      </c>
      <c r="AF21" s="46">
        <v>31423.663425330004</v>
      </c>
      <c r="AG21" s="46">
        <v>36693.50499539999</v>
      </c>
      <c r="AH21" s="46">
        <v>38312.89593318</v>
      </c>
      <c r="AI21" s="46">
        <v>42113.409055740005</v>
      </c>
      <c r="AJ21" s="46">
        <v>47542.94279460001</v>
      </c>
      <c r="AK21" s="46">
        <v>57575.64119340001</v>
      </c>
      <c r="AL21" s="46">
        <v>58829.72849324999</v>
      </c>
      <c r="AM21" s="46">
        <v>72938.21061656249</v>
      </c>
      <c r="AN21" s="46">
        <v>87046.692739875</v>
      </c>
      <c r="AO21" s="46"/>
    </row>
    <row r="22" ht="15.75" customHeight="1">
      <c r="B22" s="67"/>
      <c r="C22" s="68"/>
      <c r="D22" s="122" t="str">
        <f>RIGHT($K$5,21)</f>
        <v>ΔТ=70⁰С (95/85/20) Вт</v>
      </c>
      <c r="E22" s="123">
        <f t="shared" ref="E22:P22" si="16">ROUND(IF($D22="ΔТ=70⁰С (95/85/20) Вт",AC22,(IF($D22="ΔТ=60⁰С (90/70/20) Вт",AC22*0.818,AC22*0.646))),0)</f>
        <v>600</v>
      </c>
      <c r="F22" s="123">
        <f t="shared" si="16"/>
        <v>661</v>
      </c>
      <c r="G22" s="123">
        <f t="shared" si="16"/>
        <v>891</v>
      </c>
      <c r="H22" s="123">
        <f t="shared" si="16"/>
        <v>1202</v>
      </c>
      <c r="I22" s="123">
        <f t="shared" si="16"/>
        <v>1492</v>
      </c>
      <c r="J22" s="123">
        <f t="shared" si="16"/>
        <v>1792</v>
      </c>
      <c r="K22" s="123">
        <f t="shared" si="16"/>
        <v>2082</v>
      </c>
      <c r="L22" s="123">
        <f t="shared" si="16"/>
        <v>2402</v>
      </c>
      <c r="M22" s="123">
        <f t="shared" si="16"/>
        <v>2642</v>
      </c>
      <c r="N22" s="123">
        <f t="shared" si="16"/>
        <v>2683</v>
      </c>
      <c r="O22" s="123">
        <f t="shared" si="16"/>
        <v>3002</v>
      </c>
      <c r="P22" s="124">
        <f t="shared" si="16"/>
        <v>3604</v>
      </c>
      <c r="AC22" s="46">
        <v>600.24</v>
      </c>
      <c r="AD22" s="46">
        <v>660.51</v>
      </c>
      <c r="AE22" s="46">
        <v>890.52</v>
      </c>
      <c r="AF22" s="46">
        <v>1201.71</v>
      </c>
      <c r="AG22" s="46">
        <v>1491.99</v>
      </c>
      <c r="AH22" s="46">
        <v>1792.1100000000001</v>
      </c>
      <c r="AI22" s="46">
        <v>2082.39</v>
      </c>
      <c r="AJ22" s="46">
        <v>2402.19</v>
      </c>
      <c r="AK22" s="46">
        <v>2642.04</v>
      </c>
      <c r="AL22" s="46">
        <v>2682.6299999999997</v>
      </c>
      <c r="AM22" s="46">
        <v>3002.43</v>
      </c>
      <c r="AN22" s="46">
        <v>3603.9</v>
      </c>
      <c r="AO22" s="46"/>
    </row>
    <row r="23" ht="15.75" customHeight="1">
      <c r="B23" s="89">
        <v>10.0</v>
      </c>
      <c r="C23" s="61">
        <v>480.0</v>
      </c>
      <c r="D23" s="120" t="s">
        <v>59</v>
      </c>
      <c r="E23" s="64">
        <f t="shared" ref="E23:P23" si="17">ROUND(AC23-(AC23*$J$5),0)</f>
        <v>23865</v>
      </c>
      <c r="F23" s="64">
        <f t="shared" si="17"/>
        <v>26012</v>
      </c>
      <c r="G23" s="64">
        <f t="shared" si="17"/>
        <v>30751</v>
      </c>
      <c r="H23" s="64">
        <f t="shared" si="17"/>
        <v>34181</v>
      </c>
      <c r="I23" s="64">
        <f t="shared" si="17"/>
        <v>40044</v>
      </c>
      <c r="J23" s="64">
        <f t="shared" si="17"/>
        <v>41842</v>
      </c>
      <c r="K23" s="64">
        <f t="shared" si="17"/>
        <v>46070</v>
      </c>
      <c r="L23" s="64">
        <f t="shared" si="17"/>
        <v>52111</v>
      </c>
      <c r="M23" s="64">
        <f t="shared" si="17"/>
        <v>63159</v>
      </c>
      <c r="N23" s="64">
        <f t="shared" si="17"/>
        <v>64540</v>
      </c>
      <c r="O23" s="64">
        <f t="shared" si="17"/>
        <v>80076</v>
      </c>
      <c r="P23" s="65">
        <f t="shared" si="17"/>
        <v>95612</v>
      </c>
      <c r="AC23" s="46">
        <v>23865.10956324</v>
      </c>
      <c r="AD23" s="46">
        <v>26012.158919999998</v>
      </c>
      <c r="AE23" s="46">
        <v>30751.097798520008</v>
      </c>
      <c r="AF23" s="46">
        <v>34181.23892832</v>
      </c>
      <c r="AG23" s="46">
        <v>40043.80800684</v>
      </c>
      <c r="AH23" s="46">
        <v>41841.61968096</v>
      </c>
      <c r="AI23" s="46">
        <v>46070.252680319994</v>
      </c>
      <c r="AJ23" s="46">
        <v>52111.15696512</v>
      </c>
      <c r="AK23" s="46">
        <v>63159.01406848001</v>
      </c>
      <c r="AL23" s="46">
        <v>64539.996206400014</v>
      </c>
      <c r="AM23" s="46">
        <v>80076.04525800001</v>
      </c>
      <c r="AN23" s="46">
        <v>95612.09430960001</v>
      </c>
      <c r="AO23" s="46"/>
    </row>
    <row r="24" ht="15.75" customHeight="1">
      <c r="B24" s="73"/>
      <c r="C24" s="74"/>
      <c r="D24" s="122" t="str">
        <f>RIGHT($K$5,21)</f>
        <v>ΔТ=70⁰С (95/85/20) Вт</v>
      </c>
      <c r="E24" s="123">
        <f t="shared" ref="E24:P24" si="18">ROUND(IF($D24="ΔТ=70⁰С (95/85/20) Вт",AC24,(IF($D24="ΔТ=60⁰С (90/70/20) Вт",AC24*0.818,AC24*0.646))),0)</f>
        <v>668</v>
      </c>
      <c r="F24" s="123">
        <f t="shared" si="18"/>
        <v>734</v>
      </c>
      <c r="G24" s="123">
        <f t="shared" si="18"/>
        <v>990</v>
      </c>
      <c r="H24" s="123">
        <f t="shared" si="18"/>
        <v>1335</v>
      </c>
      <c r="I24" s="123">
        <f t="shared" si="18"/>
        <v>1657</v>
      </c>
      <c r="J24" s="123">
        <f t="shared" si="18"/>
        <v>1991</v>
      </c>
      <c r="K24" s="123">
        <f t="shared" si="18"/>
        <v>2314</v>
      </c>
      <c r="L24" s="123">
        <f t="shared" si="18"/>
        <v>2669</v>
      </c>
      <c r="M24" s="123">
        <f t="shared" si="18"/>
        <v>2936</v>
      </c>
      <c r="N24" s="123">
        <f t="shared" si="18"/>
        <v>2980</v>
      </c>
      <c r="O24" s="123">
        <f t="shared" si="18"/>
        <v>3337</v>
      </c>
      <c r="P24" s="124">
        <f t="shared" si="18"/>
        <v>4004</v>
      </c>
      <c r="AC24" s="46">
        <v>667.89</v>
      </c>
      <c r="AD24" s="46">
        <v>734.31</v>
      </c>
      <c r="AE24" s="46">
        <v>990.1500000000001</v>
      </c>
      <c r="AF24" s="46">
        <v>1334.55</v>
      </c>
      <c r="AG24" s="46">
        <v>1656.8100000000002</v>
      </c>
      <c r="AH24" s="46">
        <v>1991.3700000000001</v>
      </c>
      <c r="AI24" s="46">
        <v>2313.6299999999997</v>
      </c>
      <c r="AJ24" s="46">
        <v>2669.1</v>
      </c>
      <c r="AK24" s="46">
        <v>2936.01</v>
      </c>
      <c r="AL24" s="46">
        <v>2980.29</v>
      </c>
      <c r="AM24" s="46">
        <v>3336.99</v>
      </c>
      <c r="AN24" s="46">
        <v>4003.6499999999996</v>
      </c>
      <c r="AO24" s="46"/>
    </row>
    <row r="25" ht="15.75" customHeight="1">
      <c r="B25" s="89">
        <v>11.0</v>
      </c>
      <c r="C25" s="61">
        <v>530.0</v>
      </c>
      <c r="D25" s="120" t="s">
        <v>59</v>
      </c>
      <c r="E25" s="64">
        <f t="shared" ref="E25:P25" si="19">ROUND(AC25-(AC25*$J$5),0)</f>
        <v>25633</v>
      </c>
      <c r="F25" s="64">
        <f t="shared" si="19"/>
        <v>27958</v>
      </c>
      <c r="G25" s="64">
        <f t="shared" si="19"/>
        <v>33166</v>
      </c>
      <c r="H25" s="64">
        <f t="shared" si="19"/>
        <v>36943</v>
      </c>
      <c r="I25" s="64">
        <f t="shared" si="19"/>
        <v>43398</v>
      </c>
      <c r="J25" s="64">
        <f t="shared" si="19"/>
        <v>45379</v>
      </c>
      <c r="K25" s="64">
        <f t="shared" si="19"/>
        <v>50035</v>
      </c>
      <c r="L25" s="64">
        <f t="shared" si="19"/>
        <v>56686</v>
      </c>
      <c r="M25" s="64">
        <f t="shared" si="19"/>
        <v>68750</v>
      </c>
      <c r="N25" s="64">
        <f t="shared" si="19"/>
        <v>70258</v>
      </c>
      <c r="O25" s="64">
        <f t="shared" si="19"/>
        <v>87224</v>
      </c>
      <c r="P25" s="65">
        <f t="shared" si="19"/>
        <v>104189</v>
      </c>
      <c r="AC25" s="46">
        <v>25633.33035219001</v>
      </c>
      <c r="AD25" s="46">
        <v>27957.54852</v>
      </c>
      <c r="AE25" s="46">
        <v>33165.805931279996</v>
      </c>
      <c r="AF25" s="46">
        <v>36942.89974947</v>
      </c>
      <c r="AG25" s="46">
        <v>43397.81396676001</v>
      </c>
      <c r="AH25" s="46">
        <v>45379.24023204001</v>
      </c>
      <c r="AI25" s="46">
        <v>50035.27029534</v>
      </c>
      <c r="AJ25" s="46">
        <v>56685.59302824</v>
      </c>
      <c r="AK25" s="46">
        <v>68749.99147896</v>
      </c>
      <c r="AL25" s="46">
        <v>70258.0412853</v>
      </c>
      <c r="AM25" s="46">
        <v>87223.60160662502</v>
      </c>
      <c r="AN25" s="46">
        <v>104189.16192795002</v>
      </c>
      <c r="AO25" s="46"/>
    </row>
    <row r="26" ht="15.75" customHeight="1">
      <c r="B26" s="67"/>
      <c r="C26" s="68"/>
      <c r="D26" s="122" t="str">
        <f>RIGHT($K$5,21)</f>
        <v>ΔТ=70⁰С (95/85/20) Вт</v>
      </c>
      <c r="E26" s="123">
        <f t="shared" ref="E26:P26" si="20">ROUND(IF($D26="ΔТ=70⁰С (95/85/20) Вт",AC26,(IF($D26="ΔТ=60⁰С (90/70/20) Вт",AC26*0.818,AC26*0.646))),0)</f>
        <v>734</v>
      </c>
      <c r="F26" s="123">
        <f t="shared" si="20"/>
        <v>807</v>
      </c>
      <c r="G26" s="123">
        <f t="shared" si="20"/>
        <v>1089</v>
      </c>
      <c r="H26" s="123">
        <f t="shared" si="20"/>
        <v>1469</v>
      </c>
      <c r="I26" s="123">
        <f t="shared" si="20"/>
        <v>1823</v>
      </c>
      <c r="J26" s="123">
        <f t="shared" si="20"/>
        <v>2189</v>
      </c>
      <c r="K26" s="123">
        <f t="shared" si="20"/>
        <v>2545</v>
      </c>
      <c r="L26" s="123">
        <f t="shared" si="20"/>
        <v>2936</v>
      </c>
      <c r="M26" s="123">
        <f t="shared" si="20"/>
        <v>3230</v>
      </c>
      <c r="N26" s="123">
        <f t="shared" si="20"/>
        <v>3279</v>
      </c>
      <c r="O26" s="123">
        <f t="shared" si="20"/>
        <v>3670</v>
      </c>
      <c r="P26" s="124">
        <f t="shared" si="20"/>
        <v>4405</v>
      </c>
      <c r="AC26" s="46">
        <v>734.31</v>
      </c>
      <c r="AD26" s="46">
        <v>806.88</v>
      </c>
      <c r="AE26" s="46">
        <v>1088.55</v>
      </c>
      <c r="AF26" s="46">
        <v>1468.62</v>
      </c>
      <c r="AG26" s="46">
        <v>1822.8600000000001</v>
      </c>
      <c r="AH26" s="46">
        <v>2189.4</v>
      </c>
      <c r="AI26" s="46">
        <v>2544.8700000000003</v>
      </c>
      <c r="AJ26" s="46">
        <v>2936.01</v>
      </c>
      <c r="AK26" s="46">
        <v>3229.98</v>
      </c>
      <c r="AL26" s="46">
        <v>3279.18</v>
      </c>
      <c r="AM26" s="46">
        <v>3670.32</v>
      </c>
      <c r="AN26" s="46">
        <v>4404.63</v>
      </c>
      <c r="AO26" s="46"/>
    </row>
    <row r="27" ht="15.75" customHeight="1">
      <c r="B27" s="89">
        <v>12.0</v>
      </c>
      <c r="C27" s="61">
        <v>580.0</v>
      </c>
      <c r="D27" s="120" t="s">
        <v>59</v>
      </c>
      <c r="E27" s="64">
        <f t="shared" ref="E27:P27" si="21">ROUND(AC27-(AC27*$J$5),0)</f>
        <v>27382</v>
      </c>
      <c r="F27" s="64">
        <f t="shared" si="21"/>
        <v>29881</v>
      </c>
      <c r="G27" s="64">
        <f t="shared" si="21"/>
        <v>35554</v>
      </c>
      <c r="H27" s="64">
        <f t="shared" si="21"/>
        <v>39671</v>
      </c>
      <c r="I27" s="64">
        <f t="shared" si="21"/>
        <v>46714</v>
      </c>
      <c r="J27" s="64">
        <f t="shared" si="21"/>
        <v>48871</v>
      </c>
      <c r="K27" s="64">
        <f t="shared" si="21"/>
        <v>53953</v>
      </c>
      <c r="L27" s="64">
        <f t="shared" si="21"/>
        <v>61208</v>
      </c>
      <c r="M27" s="64">
        <f t="shared" si="21"/>
        <v>74278</v>
      </c>
      <c r="N27" s="64">
        <f t="shared" si="21"/>
        <v>75911</v>
      </c>
      <c r="O27" s="64">
        <f t="shared" si="21"/>
        <v>94290</v>
      </c>
      <c r="P27" s="65">
        <f t="shared" si="21"/>
        <v>112669</v>
      </c>
      <c r="AC27" s="46">
        <v>27381.55303917</v>
      </c>
      <c r="AD27" s="46">
        <v>29881.136339999994</v>
      </c>
      <c r="AE27" s="46">
        <v>35554.132233180004</v>
      </c>
      <c r="AF27" s="46">
        <v>39671.38161558001</v>
      </c>
      <c r="AG27" s="46">
        <v>46714.12968024001</v>
      </c>
      <c r="AH27" s="46">
        <v>48870.860704380015</v>
      </c>
      <c r="AI27" s="46">
        <v>53953.09041077999</v>
      </c>
      <c r="AJ27" s="46">
        <v>61208.13414671998</v>
      </c>
      <c r="AK27" s="46">
        <v>74277.54173487998</v>
      </c>
      <c r="AL27" s="46">
        <v>75911.21768340001</v>
      </c>
      <c r="AM27" s="46">
        <v>94290.07210425001</v>
      </c>
      <c r="AN27" s="46">
        <v>112668.92652509999</v>
      </c>
      <c r="AO27" s="46"/>
    </row>
    <row r="28" ht="15.75" customHeight="1">
      <c r="B28" s="73"/>
      <c r="C28" s="74"/>
      <c r="D28" s="122" t="str">
        <f>RIGHT($K$5,21)</f>
        <v>ΔТ=70⁰С (95/85/20) Вт</v>
      </c>
      <c r="E28" s="123">
        <f t="shared" ref="E28:P28" si="22">ROUND(IF($D28="ΔТ=70⁰С (95/85/20) Вт",AC28,(IF($D28="ΔТ=60⁰С (90/70/20) Вт",AC28*0.818,AC28*0.646))),0)</f>
        <v>801</v>
      </c>
      <c r="F28" s="123">
        <f t="shared" si="22"/>
        <v>881</v>
      </c>
      <c r="G28" s="123">
        <f t="shared" si="22"/>
        <v>1188</v>
      </c>
      <c r="H28" s="123">
        <f t="shared" si="22"/>
        <v>1601</v>
      </c>
      <c r="I28" s="123">
        <f t="shared" si="22"/>
        <v>1989</v>
      </c>
      <c r="J28" s="123">
        <f t="shared" si="22"/>
        <v>2389</v>
      </c>
      <c r="K28" s="123">
        <f t="shared" si="22"/>
        <v>2776</v>
      </c>
      <c r="L28" s="123">
        <f t="shared" si="22"/>
        <v>3203</v>
      </c>
      <c r="M28" s="123">
        <f t="shared" si="22"/>
        <v>3524</v>
      </c>
      <c r="N28" s="123">
        <f t="shared" si="22"/>
        <v>3577</v>
      </c>
      <c r="O28" s="123">
        <f t="shared" si="22"/>
        <v>4004</v>
      </c>
      <c r="P28" s="124">
        <f t="shared" si="22"/>
        <v>4804</v>
      </c>
      <c r="AC28" s="46">
        <v>800.73</v>
      </c>
      <c r="AD28" s="46">
        <v>880.6800000000001</v>
      </c>
      <c r="AE28" s="46">
        <v>1188.18</v>
      </c>
      <c r="AF28" s="46">
        <v>1601.46</v>
      </c>
      <c r="AG28" s="46">
        <v>1988.9100000000003</v>
      </c>
      <c r="AH28" s="46">
        <v>2388.6600000000003</v>
      </c>
      <c r="AI28" s="46">
        <v>2776.11</v>
      </c>
      <c r="AJ28" s="46">
        <v>3202.92</v>
      </c>
      <c r="AK28" s="46">
        <v>3523.95</v>
      </c>
      <c r="AL28" s="46">
        <v>3576.8399999999997</v>
      </c>
      <c r="AM28" s="46">
        <v>4003.6499999999996</v>
      </c>
      <c r="AN28" s="46">
        <v>4804.38</v>
      </c>
      <c r="AO28" s="46"/>
    </row>
    <row r="29" ht="15.75" customHeight="1">
      <c r="B29" s="89">
        <v>13.0</v>
      </c>
      <c r="C29" s="61">
        <v>630.0</v>
      </c>
      <c r="D29" s="120" t="s">
        <v>59</v>
      </c>
      <c r="E29" s="64">
        <f t="shared" ref="E29:P29" si="23">ROUND(AC29-(AC29*$J$5),0)</f>
        <v>29130</v>
      </c>
      <c r="F29" s="64">
        <f t="shared" si="23"/>
        <v>31803</v>
      </c>
      <c r="G29" s="64">
        <f t="shared" si="23"/>
        <v>37939</v>
      </c>
      <c r="H29" s="64">
        <f t="shared" si="23"/>
        <v>42400</v>
      </c>
      <c r="I29" s="64">
        <f t="shared" si="23"/>
        <v>50029</v>
      </c>
      <c r="J29" s="64">
        <f t="shared" si="23"/>
        <v>52367</v>
      </c>
      <c r="K29" s="64">
        <f t="shared" si="23"/>
        <v>57873</v>
      </c>
      <c r="L29" s="64">
        <f t="shared" si="23"/>
        <v>65731</v>
      </c>
      <c r="M29" s="64">
        <f t="shared" si="23"/>
        <v>79805</v>
      </c>
      <c r="N29" s="64">
        <f t="shared" si="23"/>
        <v>81564</v>
      </c>
      <c r="O29" s="64">
        <f t="shared" si="23"/>
        <v>101357</v>
      </c>
      <c r="P29" s="65">
        <f t="shared" si="23"/>
        <v>121149</v>
      </c>
      <c r="AC29" s="46">
        <v>29129.775726150005</v>
      </c>
      <c r="AD29" s="46">
        <v>31803.0471</v>
      </c>
      <c r="AE29" s="46">
        <v>37939.24193399999</v>
      </c>
      <c r="AF29" s="46">
        <v>42399.86348169001</v>
      </c>
      <c r="AG29" s="46">
        <v>50028.837093179995</v>
      </c>
      <c r="AH29" s="46">
        <v>52367.30607834</v>
      </c>
      <c r="AI29" s="46">
        <v>57872.51882676002</v>
      </c>
      <c r="AJ29" s="46">
        <v>65730.6752652</v>
      </c>
      <c r="AK29" s="46">
        <v>79805.0919908</v>
      </c>
      <c r="AL29" s="46">
        <v>81564.3940815</v>
      </c>
      <c r="AM29" s="46">
        <v>101356.54260187499</v>
      </c>
      <c r="AN29" s="46">
        <v>121148.69112224999</v>
      </c>
      <c r="AO29" s="46"/>
    </row>
    <row r="30" ht="15.75" customHeight="1">
      <c r="B30" s="73"/>
      <c r="C30" s="74"/>
      <c r="D30" s="122" t="str">
        <f>RIGHT($K$5,21)</f>
        <v>ΔТ=70⁰С (95/85/20) Вт</v>
      </c>
      <c r="E30" s="123">
        <f t="shared" ref="E30:P30" si="24">ROUND(IF($D30="ΔТ=70⁰С (95/85/20) Вт",AC30,(IF($D30="ΔТ=60⁰С (90/70/20) Вт",AC30*0.818,AC30*0.646))),0)</f>
        <v>867</v>
      </c>
      <c r="F30" s="123">
        <f t="shared" si="24"/>
        <v>954</v>
      </c>
      <c r="G30" s="123">
        <f t="shared" si="24"/>
        <v>1287</v>
      </c>
      <c r="H30" s="123">
        <f t="shared" si="24"/>
        <v>1736</v>
      </c>
      <c r="I30" s="123">
        <f t="shared" si="24"/>
        <v>2154</v>
      </c>
      <c r="J30" s="123">
        <f t="shared" si="24"/>
        <v>2588</v>
      </c>
      <c r="K30" s="123">
        <f t="shared" si="24"/>
        <v>3007</v>
      </c>
      <c r="L30" s="123">
        <f t="shared" si="24"/>
        <v>3470</v>
      </c>
      <c r="M30" s="123">
        <f t="shared" si="24"/>
        <v>3817</v>
      </c>
      <c r="N30" s="123">
        <f t="shared" si="24"/>
        <v>3875</v>
      </c>
      <c r="O30" s="123">
        <f t="shared" si="24"/>
        <v>4337</v>
      </c>
      <c r="P30" s="124">
        <f t="shared" si="24"/>
        <v>5205</v>
      </c>
      <c r="AC30" s="46">
        <v>867.15</v>
      </c>
      <c r="AD30" s="46">
        <v>954.48</v>
      </c>
      <c r="AE30" s="46">
        <v>1286.5800000000002</v>
      </c>
      <c r="AF30" s="46">
        <v>1735.53</v>
      </c>
      <c r="AG30" s="46">
        <v>2153.73</v>
      </c>
      <c r="AH30" s="46">
        <v>2587.92</v>
      </c>
      <c r="AI30" s="46">
        <v>3007.35</v>
      </c>
      <c r="AJ30" s="46">
        <v>3469.83</v>
      </c>
      <c r="AK30" s="46">
        <v>3816.69</v>
      </c>
      <c r="AL30" s="46">
        <v>3874.5</v>
      </c>
      <c r="AM30" s="46">
        <v>4336.98</v>
      </c>
      <c r="AN30" s="46">
        <v>5205.36</v>
      </c>
      <c r="AO30" s="46"/>
    </row>
    <row r="31" ht="15.75" customHeight="1">
      <c r="B31" s="98">
        <v>14.0</v>
      </c>
      <c r="C31" s="126">
        <v>680.0</v>
      </c>
      <c r="D31" s="120" t="s">
        <v>59</v>
      </c>
      <c r="E31" s="64">
        <f t="shared" ref="E31:P31" si="25">ROUND(AC31-(AC31*$J$5),0)</f>
        <v>31056</v>
      </c>
      <c r="F31" s="64">
        <f t="shared" si="25"/>
        <v>33921</v>
      </c>
      <c r="G31" s="64">
        <f t="shared" si="25"/>
        <v>40324</v>
      </c>
      <c r="H31" s="64">
        <f t="shared" si="25"/>
        <v>45128</v>
      </c>
      <c r="I31" s="64">
        <f t="shared" si="25"/>
        <v>53344</v>
      </c>
      <c r="J31" s="64">
        <f t="shared" si="25"/>
        <v>55864</v>
      </c>
      <c r="K31" s="64">
        <f t="shared" si="25"/>
        <v>61792</v>
      </c>
      <c r="L31" s="64">
        <f t="shared" si="25"/>
        <v>70253</v>
      </c>
      <c r="M31" s="64">
        <f t="shared" si="25"/>
        <v>85333</v>
      </c>
      <c r="N31" s="64">
        <f t="shared" si="25"/>
        <v>87218</v>
      </c>
      <c r="O31" s="64">
        <f t="shared" si="25"/>
        <v>108423</v>
      </c>
      <c r="P31" s="65">
        <f t="shared" si="25"/>
        <v>129628</v>
      </c>
      <c r="AC31" s="46">
        <v>31055.715622799988</v>
      </c>
      <c r="AD31" s="46">
        <v>33921.173879999995</v>
      </c>
      <c r="AE31" s="46">
        <v>40324.35163482001</v>
      </c>
      <c r="AF31" s="46">
        <v>45128.34534780001</v>
      </c>
      <c r="AG31" s="46">
        <v>53343.54450612</v>
      </c>
      <c r="AH31" s="46">
        <v>55863.7514523</v>
      </c>
      <c r="AI31" s="46">
        <v>61791.94724274</v>
      </c>
      <c r="AJ31" s="46">
        <v>70253.21638368</v>
      </c>
      <c r="AK31" s="46">
        <v>85332.64224672</v>
      </c>
      <c r="AL31" s="46">
        <v>87217.57047960002</v>
      </c>
      <c r="AM31" s="46">
        <v>108423.0130995</v>
      </c>
      <c r="AN31" s="46">
        <v>129628.45571940002</v>
      </c>
      <c r="AO31" s="46"/>
    </row>
    <row r="32" ht="15.75" customHeight="1">
      <c r="B32" s="73"/>
      <c r="C32" s="74"/>
      <c r="D32" s="122" t="str">
        <f>RIGHT($K$5,21)</f>
        <v>ΔТ=70⁰С (95/85/20) Вт</v>
      </c>
      <c r="E32" s="123">
        <f t="shared" ref="E32:P32" si="26">ROUND(IF($D32="ΔТ=70⁰С (95/85/20) Вт",AC32,(IF($D32="ΔТ=60⁰С (90/70/20) Вт",AC32*0.818,AC32*0.646))),0)</f>
        <v>935</v>
      </c>
      <c r="F32" s="123">
        <f t="shared" si="26"/>
        <v>1027</v>
      </c>
      <c r="G32" s="123">
        <f t="shared" si="26"/>
        <v>1386</v>
      </c>
      <c r="H32" s="123">
        <f t="shared" si="26"/>
        <v>1868</v>
      </c>
      <c r="I32" s="123">
        <f t="shared" si="26"/>
        <v>2320</v>
      </c>
      <c r="J32" s="123">
        <f t="shared" si="26"/>
        <v>2787</v>
      </c>
      <c r="K32" s="123">
        <f t="shared" si="26"/>
        <v>3239</v>
      </c>
      <c r="L32" s="123">
        <f t="shared" si="26"/>
        <v>3737</v>
      </c>
      <c r="M32" s="123">
        <f t="shared" si="26"/>
        <v>4111</v>
      </c>
      <c r="N32" s="123">
        <f t="shared" si="26"/>
        <v>4173</v>
      </c>
      <c r="O32" s="123">
        <f t="shared" si="26"/>
        <v>4672</v>
      </c>
      <c r="P32" s="124">
        <f t="shared" si="26"/>
        <v>5605</v>
      </c>
      <c r="AC32" s="46">
        <v>934.8</v>
      </c>
      <c r="AD32" s="46">
        <v>1027.05</v>
      </c>
      <c r="AE32" s="46">
        <v>1386.21</v>
      </c>
      <c r="AF32" s="46">
        <v>1868.37</v>
      </c>
      <c r="AG32" s="46">
        <v>2319.7799999999997</v>
      </c>
      <c r="AH32" s="46">
        <v>2787.18</v>
      </c>
      <c r="AI32" s="46">
        <v>3238.5899999999997</v>
      </c>
      <c r="AJ32" s="46">
        <v>3736.74</v>
      </c>
      <c r="AK32" s="46">
        <v>4110.66</v>
      </c>
      <c r="AL32" s="46">
        <v>4173.39</v>
      </c>
      <c r="AM32" s="46">
        <v>4671.54</v>
      </c>
      <c r="AN32" s="46">
        <v>5605.11</v>
      </c>
      <c r="AO32" s="46"/>
    </row>
    <row r="33" ht="15.75" customHeight="1">
      <c r="B33" s="7"/>
      <c r="C33" s="7"/>
      <c r="D33" s="7"/>
      <c r="E33" s="75" t="s">
        <v>60</v>
      </c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</row>
    <row r="34" ht="15.75" customHeight="1">
      <c r="B34" s="76" t="s">
        <v>56</v>
      </c>
      <c r="C34" s="5"/>
      <c r="D34" s="63"/>
      <c r="E34" s="78">
        <v>500.0</v>
      </c>
      <c r="F34" s="78">
        <v>550.0</v>
      </c>
      <c r="G34" s="78">
        <v>750.0</v>
      </c>
      <c r="H34" s="78">
        <v>1000.0</v>
      </c>
      <c r="I34" s="78">
        <v>1250.0</v>
      </c>
      <c r="J34" s="78">
        <v>1500.0</v>
      </c>
      <c r="K34" s="78">
        <v>1750.0</v>
      </c>
      <c r="L34" s="78">
        <v>2000.0</v>
      </c>
      <c r="M34" s="78">
        <v>2200.0</v>
      </c>
      <c r="N34" s="78">
        <v>2250.0</v>
      </c>
      <c r="O34" s="78">
        <v>2500.0</v>
      </c>
      <c r="P34" s="79">
        <v>3000.0</v>
      </c>
    </row>
    <row r="35" ht="15.75" customHeight="1">
      <c r="B35" s="80" t="s">
        <v>79</v>
      </c>
      <c r="C35" s="11"/>
      <c r="D35" s="44"/>
      <c r="E35" s="81">
        <v>430.0</v>
      </c>
      <c r="F35" s="81">
        <v>480.0</v>
      </c>
      <c r="G35" s="81">
        <v>680.0</v>
      </c>
      <c r="H35" s="81">
        <v>930.0</v>
      </c>
      <c r="I35" s="81">
        <v>1180.0</v>
      </c>
      <c r="J35" s="81">
        <v>1430.0</v>
      </c>
      <c r="K35" s="81">
        <v>1680.0</v>
      </c>
      <c r="L35" s="81">
        <v>1930.0</v>
      </c>
      <c r="M35" s="81">
        <v>2130.0</v>
      </c>
      <c r="N35" s="81">
        <v>2180.0</v>
      </c>
      <c r="O35" s="81">
        <v>2430.0</v>
      </c>
      <c r="P35" s="82">
        <v>2930.0</v>
      </c>
    </row>
    <row r="36" ht="15.75" customHeight="1">
      <c r="B36" s="128" t="s">
        <v>64</v>
      </c>
      <c r="C36" s="11"/>
      <c r="D36" s="44"/>
      <c r="E36" s="81">
        <f t="shared" ref="E36:P36" si="27">(E34/2)-25</f>
        <v>225</v>
      </c>
      <c r="F36" s="81">
        <f t="shared" si="27"/>
        <v>250</v>
      </c>
      <c r="G36" s="81">
        <f t="shared" si="27"/>
        <v>350</v>
      </c>
      <c r="H36" s="81">
        <f t="shared" si="27"/>
        <v>475</v>
      </c>
      <c r="I36" s="81">
        <f t="shared" si="27"/>
        <v>600</v>
      </c>
      <c r="J36" s="81">
        <f t="shared" si="27"/>
        <v>725</v>
      </c>
      <c r="K36" s="81">
        <f t="shared" si="27"/>
        <v>850</v>
      </c>
      <c r="L36" s="81">
        <f t="shared" si="27"/>
        <v>975</v>
      </c>
      <c r="M36" s="81">
        <f t="shared" si="27"/>
        <v>1075</v>
      </c>
      <c r="N36" s="81">
        <f t="shared" si="27"/>
        <v>1100</v>
      </c>
      <c r="O36" s="81">
        <f t="shared" si="27"/>
        <v>1225</v>
      </c>
      <c r="P36" s="82">
        <f t="shared" si="27"/>
        <v>1475</v>
      </c>
    </row>
    <row r="37" ht="17.25" customHeight="1">
      <c r="B37" s="128" t="s">
        <v>62</v>
      </c>
      <c r="C37" s="11"/>
      <c r="D37" s="44"/>
      <c r="E37" s="129">
        <v>87.0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2"/>
    </row>
    <row r="38" ht="15.75" customHeight="1">
      <c r="B38" s="84" t="s">
        <v>7</v>
      </c>
      <c r="C38" s="85" t="s">
        <v>61</v>
      </c>
      <c r="D38" s="86" t="s">
        <v>65</v>
      </c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8"/>
    </row>
    <row r="39" ht="15.75" customHeight="1">
      <c r="B39" s="89">
        <v>2.0</v>
      </c>
      <c r="C39" s="90">
        <v>50.0</v>
      </c>
      <c r="D39" s="91" t="s">
        <v>66</v>
      </c>
      <c r="E39" s="92">
        <v>5.3</v>
      </c>
      <c r="F39" s="92">
        <v>5.5</v>
      </c>
      <c r="G39" s="92">
        <v>7.0</v>
      </c>
      <c r="H39" s="92">
        <v>8.9</v>
      </c>
      <c r="I39" s="92">
        <v>10.8</v>
      </c>
      <c r="J39" s="92">
        <v>12.7</v>
      </c>
      <c r="K39" s="92">
        <v>14.6</v>
      </c>
      <c r="L39" s="92">
        <v>16.4</v>
      </c>
      <c r="M39" s="92">
        <v>17.5</v>
      </c>
      <c r="N39" s="92">
        <v>18.3</v>
      </c>
      <c r="O39" s="92">
        <v>20.2</v>
      </c>
      <c r="P39" s="93">
        <v>24.1</v>
      </c>
    </row>
    <row r="40" ht="15.75" customHeight="1">
      <c r="B40" s="73"/>
      <c r="C40" s="74"/>
      <c r="D40" s="94" t="s">
        <v>67</v>
      </c>
      <c r="E40" s="96">
        <v>1.5</v>
      </c>
      <c r="F40" s="96">
        <v>1.6</v>
      </c>
      <c r="G40" s="96">
        <v>2.2</v>
      </c>
      <c r="H40" s="96">
        <v>2.9</v>
      </c>
      <c r="I40" s="96">
        <v>3.6</v>
      </c>
      <c r="J40" s="96">
        <v>4.3</v>
      </c>
      <c r="K40" s="96">
        <v>4.9</v>
      </c>
      <c r="L40" s="96">
        <v>5.6</v>
      </c>
      <c r="M40" s="96">
        <v>6.2</v>
      </c>
      <c r="N40" s="96">
        <v>6.3</v>
      </c>
      <c r="O40" s="96">
        <v>7.0</v>
      </c>
      <c r="P40" s="97">
        <v>8.4</v>
      </c>
    </row>
    <row r="41" ht="15.75" customHeight="1">
      <c r="B41" s="98">
        <v>3.0</v>
      </c>
      <c r="C41" s="99">
        <v>100.0</v>
      </c>
      <c r="D41" s="100" t="s">
        <v>66</v>
      </c>
      <c r="E41" s="92">
        <v>7.6</v>
      </c>
      <c r="F41" s="92">
        <v>8.1</v>
      </c>
      <c r="G41" s="92">
        <v>10.4</v>
      </c>
      <c r="H41" s="92">
        <v>13.3</v>
      </c>
      <c r="I41" s="92">
        <v>16.1</v>
      </c>
      <c r="J41" s="92">
        <v>18.9</v>
      </c>
      <c r="K41" s="92">
        <v>21.7</v>
      </c>
      <c r="L41" s="92">
        <v>24.5</v>
      </c>
      <c r="M41" s="92">
        <v>25.6</v>
      </c>
      <c r="N41" s="92">
        <v>27.4</v>
      </c>
      <c r="O41" s="92">
        <v>30.2</v>
      </c>
      <c r="P41" s="93">
        <v>35.8</v>
      </c>
    </row>
    <row r="42" ht="15.75" customHeight="1">
      <c r="B42" s="67"/>
      <c r="C42" s="68"/>
      <c r="D42" s="103" t="s">
        <v>67</v>
      </c>
      <c r="E42" s="96">
        <v>2.3</v>
      </c>
      <c r="F42" s="96">
        <v>2.5</v>
      </c>
      <c r="G42" s="96">
        <v>3.3</v>
      </c>
      <c r="H42" s="96">
        <v>4.3</v>
      </c>
      <c r="I42" s="96">
        <v>5.4</v>
      </c>
      <c r="J42" s="96">
        <v>6.4</v>
      </c>
      <c r="K42" s="96">
        <v>7.4</v>
      </c>
      <c r="L42" s="96">
        <v>8.5</v>
      </c>
      <c r="M42" s="96">
        <v>9.3</v>
      </c>
      <c r="N42" s="96">
        <v>9.5</v>
      </c>
      <c r="O42" s="96">
        <v>10.5</v>
      </c>
      <c r="P42" s="97">
        <v>12.6</v>
      </c>
    </row>
    <row r="43" ht="15.75" customHeight="1">
      <c r="B43" s="89">
        <v>4.0</v>
      </c>
      <c r="C43" s="90">
        <v>150.0</v>
      </c>
      <c r="D43" s="91" t="s">
        <v>66</v>
      </c>
      <c r="E43" s="101">
        <v>10.1</v>
      </c>
      <c r="F43" s="101">
        <v>10.8</v>
      </c>
      <c r="G43" s="101">
        <v>13.8</v>
      </c>
      <c r="H43" s="101">
        <v>17.6</v>
      </c>
      <c r="I43" s="101">
        <v>21.3</v>
      </c>
      <c r="J43" s="101">
        <v>25.2</v>
      </c>
      <c r="K43" s="101">
        <v>28.9</v>
      </c>
      <c r="L43" s="101">
        <v>32.7</v>
      </c>
      <c r="M43" s="101">
        <v>35.5</v>
      </c>
      <c r="N43" s="101">
        <v>36.4</v>
      </c>
      <c r="O43" s="101">
        <v>40.2</v>
      </c>
      <c r="P43" s="102">
        <v>47.8</v>
      </c>
    </row>
    <row r="44" ht="15.75" customHeight="1">
      <c r="B44" s="73"/>
      <c r="C44" s="74"/>
      <c r="D44" s="94" t="s">
        <v>67</v>
      </c>
      <c r="E44" s="81">
        <v>3.1</v>
      </c>
      <c r="F44" s="81">
        <v>3.3</v>
      </c>
      <c r="G44" s="81">
        <v>4.4</v>
      </c>
      <c r="H44" s="81">
        <v>5.8</v>
      </c>
      <c r="I44" s="81">
        <v>7.2</v>
      </c>
      <c r="J44" s="81">
        <v>8.6</v>
      </c>
      <c r="K44" s="81">
        <v>9.9</v>
      </c>
      <c r="L44" s="81">
        <v>11.3</v>
      </c>
      <c r="M44" s="81">
        <v>12.4</v>
      </c>
      <c r="N44" s="81">
        <v>12.7</v>
      </c>
      <c r="O44" s="81">
        <v>14.1</v>
      </c>
      <c r="P44" s="82">
        <v>16.8</v>
      </c>
    </row>
    <row r="45" ht="15.75" customHeight="1">
      <c r="B45" s="98">
        <v>5.0</v>
      </c>
      <c r="C45" s="99">
        <v>200.0</v>
      </c>
      <c r="D45" s="100" t="s">
        <v>66</v>
      </c>
      <c r="E45" s="92">
        <v>12.5</v>
      </c>
      <c r="F45" s="92">
        <v>13.4</v>
      </c>
      <c r="G45" s="92">
        <v>17.2</v>
      </c>
      <c r="H45" s="92">
        <v>21.9</v>
      </c>
      <c r="I45" s="92">
        <v>26.7</v>
      </c>
      <c r="J45" s="92">
        <v>31.4</v>
      </c>
      <c r="K45" s="92">
        <v>36.1</v>
      </c>
      <c r="L45" s="92">
        <v>40.8</v>
      </c>
      <c r="M45" s="92">
        <v>43.2</v>
      </c>
      <c r="N45" s="92">
        <v>45.5</v>
      </c>
      <c r="O45" s="92">
        <v>50.2</v>
      </c>
      <c r="P45" s="93">
        <v>59.7</v>
      </c>
    </row>
    <row r="46" ht="15.75" customHeight="1">
      <c r="B46" s="67"/>
      <c r="C46" s="68"/>
      <c r="D46" s="103" t="s">
        <v>67</v>
      </c>
      <c r="E46" s="104">
        <v>3.8</v>
      </c>
      <c r="F46" s="104">
        <v>4.2</v>
      </c>
      <c r="G46" s="104">
        <v>5.6</v>
      </c>
      <c r="H46" s="104">
        <v>7.3</v>
      </c>
      <c r="I46" s="104">
        <v>9.0</v>
      </c>
      <c r="J46" s="104">
        <v>10.7</v>
      </c>
      <c r="K46" s="104">
        <v>12.4</v>
      </c>
      <c r="L46" s="104">
        <v>14.1</v>
      </c>
      <c r="M46" s="104">
        <v>15.5</v>
      </c>
      <c r="N46" s="104">
        <v>15.9</v>
      </c>
      <c r="O46" s="104">
        <v>17.6</v>
      </c>
      <c r="P46" s="105">
        <v>21.0</v>
      </c>
    </row>
    <row r="47" ht="15.75" customHeight="1">
      <c r="B47" s="89">
        <v>6.0</v>
      </c>
      <c r="C47" s="90">
        <v>250.0</v>
      </c>
      <c r="D47" s="91" t="s">
        <v>66</v>
      </c>
      <c r="E47" s="92">
        <v>15.0</v>
      </c>
      <c r="F47" s="92">
        <v>16.1</v>
      </c>
      <c r="G47" s="92">
        <v>20.7</v>
      </c>
      <c r="H47" s="92">
        <v>26.3</v>
      </c>
      <c r="I47" s="92">
        <v>31.9</v>
      </c>
      <c r="J47" s="92">
        <v>37.6</v>
      </c>
      <c r="K47" s="92">
        <v>43.3</v>
      </c>
      <c r="L47" s="92">
        <v>48.9</v>
      </c>
      <c r="M47" s="92">
        <v>52.3</v>
      </c>
      <c r="N47" s="92">
        <v>54.5</v>
      </c>
      <c r="O47" s="92">
        <v>60.2</v>
      </c>
      <c r="P47" s="93">
        <v>71.6</v>
      </c>
    </row>
    <row r="48" ht="15.75" customHeight="1">
      <c r="B48" s="73"/>
      <c r="C48" s="74"/>
      <c r="D48" s="94" t="s">
        <v>67</v>
      </c>
      <c r="E48" s="96">
        <v>4.6</v>
      </c>
      <c r="F48" s="96">
        <v>5.0</v>
      </c>
      <c r="G48" s="96">
        <v>6.7</v>
      </c>
      <c r="H48" s="96">
        <v>8.7</v>
      </c>
      <c r="I48" s="96">
        <v>10.8</v>
      </c>
      <c r="J48" s="96">
        <v>12.9</v>
      </c>
      <c r="K48" s="96">
        <v>14.9</v>
      </c>
      <c r="L48" s="96">
        <v>17.0</v>
      </c>
      <c r="M48" s="96">
        <v>18.6</v>
      </c>
      <c r="N48" s="96">
        <v>19.0</v>
      </c>
      <c r="O48" s="96">
        <v>21.1</v>
      </c>
      <c r="P48" s="97">
        <v>25.2</v>
      </c>
    </row>
    <row r="49" ht="15.75" customHeight="1">
      <c r="B49" s="98">
        <v>7.0</v>
      </c>
      <c r="C49" s="99">
        <v>300.0</v>
      </c>
      <c r="D49" s="100" t="s">
        <v>66</v>
      </c>
      <c r="E49" s="92">
        <v>17.5</v>
      </c>
      <c r="F49" s="92">
        <v>18.7</v>
      </c>
      <c r="G49" s="92">
        <v>24.1</v>
      </c>
      <c r="H49" s="92">
        <v>30.6</v>
      </c>
      <c r="I49" s="92">
        <v>37.2</v>
      </c>
      <c r="J49" s="92">
        <v>43.9</v>
      </c>
      <c r="K49" s="92">
        <v>50.4</v>
      </c>
      <c r="L49" s="92">
        <v>57.0</v>
      </c>
      <c r="M49" s="92">
        <v>61.2</v>
      </c>
      <c r="N49" s="92">
        <v>63.6</v>
      </c>
      <c r="O49" s="92">
        <v>70.2</v>
      </c>
      <c r="P49" s="93">
        <v>83.5</v>
      </c>
    </row>
    <row r="50" ht="15.75" customHeight="1">
      <c r="B50" s="67"/>
      <c r="C50" s="68"/>
      <c r="D50" s="103" t="s">
        <v>67</v>
      </c>
      <c r="E50" s="96">
        <v>5.4</v>
      </c>
      <c r="F50" s="96">
        <v>5.9</v>
      </c>
      <c r="G50" s="96">
        <v>7.8</v>
      </c>
      <c r="H50" s="96">
        <v>10.2</v>
      </c>
      <c r="I50" s="96">
        <v>12.6</v>
      </c>
      <c r="J50" s="96">
        <v>15.0</v>
      </c>
      <c r="K50" s="96">
        <v>17.4</v>
      </c>
      <c r="L50" s="96">
        <v>19.8</v>
      </c>
      <c r="M50" s="96">
        <v>21.7</v>
      </c>
      <c r="N50" s="96">
        <v>22.2</v>
      </c>
      <c r="O50" s="96">
        <v>24.6</v>
      </c>
      <c r="P50" s="97">
        <v>29.4</v>
      </c>
    </row>
    <row r="51" ht="15.75" customHeight="1">
      <c r="B51" s="89">
        <v>8.0</v>
      </c>
      <c r="C51" s="90">
        <v>350.0</v>
      </c>
      <c r="D51" s="91" t="s">
        <v>66</v>
      </c>
      <c r="E51" s="101">
        <v>19.9</v>
      </c>
      <c r="F51" s="101">
        <v>21.4</v>
      </c>
      <c r="G51" s="101">
        <v>27.5</v>
      </c>
      <c r="H51" s="101">
        <v>35.0</v>
      </c>
      <c r="I51" s="101">
        <v>42.5</v>
      </c>
      <c r="J51" s="101">
        <v>50.1</v>
      </c>
      <c r="K51" s="101">
        <v>57.6</v>
      </c>
      <c r="L51" s="101">
        <v>65.2</v>
      </c>
      <c r="M51" s="101">
        <v>69.6</v>
      </c>
      <c r="N51" s="101">
        <v>72.7</v>
      </c>
      <c r="O51" s="101">
        <v>80.3</v>
      </c>
      <c r="P51" s="102">
        <v>95.5</v>
      </c>
    </row>
    <row r="52" ht="15.75" customHeight="1">
      <c r="B52" s="73"/>
      <c r="C52" s="74"/>
      <c r="D52" s="94" t="s">
        <v>67</v>
      </c>
      <c r="E52" s="81">
        <v>6.2</v>
      </c>
      <c r="F52" s="81">
        <v>6.7</v>
      </c>
      <c r="G52" s="81">
        <v>8.9</v>
      </c>
      <c r="H52" s="81">
        <v>11.7</v>
      </c>
      <c r="I52" s="81">
        <v>14.4</v>
      </c>
      <c r="J52" s="81">
        <v>17.2</v>
      </c>
      <c r="K52" s="81">
        <v>19.9</v>
      </c>
      <c r="L52" s="81">
        <v>22.7</v>
      </c>
      <c r="M52" s="81">
        <v>24.9</v>
      </c>
      <c r="N52" s="81">
        <v>25.4</v>
      </c>
      <c r="O52" s="81">
        <v>28.2</v>
      </c>
      <c r="P52" s="82">
        <v>33.7</v>
      </c>
    </row>
    <row r="53" ht="15.75" customHeight="1">
      <c r="B53" s="98">
        <v>9.0</v>
      </c>
      <c r="C53" s="99">
        <v>400.0</v>
      </c>
      <c r="D53" s="100" t="s">
        <v>66</v>
      </c>
      <c r="E53" s="92">
        <v>22.4</v>
      </c>
      <c r="F53" s="92">
        <v>24.0</v>
      </c>
      <c r="G53" s="92">
        <v>30.9</v>
      </c>
      <c r="H53" s="92">
        <v>39.3</v>
      </c>
      <c r="I53" s="92">
        <v>47.8</v>
      </c>
      <c r="J53" s="92">
        <v>56.3</v>
      </c>
      <c r="K53" s="92">
        <v>64.8</v>
      </c>
      <c r="L53" s="92">
        <v>73.3</v>
      </c>
      <c r="M53" s="92">
        <v>77.7</v>
      </c>
      <c r="N53" s="92">
        <v>81.7</v>
      </c>
      <c r="O53" s="92">
        <v>90.3</v>
      </c>
      <c r="P53" s="93">
        <v>107.4</v>
      </c>
    </row>
    <row r="54" ht="15.75" customHeight="1">
      <c r="B54" s="67"/>
      <c r="C54" s="68"/>
      <c r="D54" s="103" t="s">
        <v>67</v>
      </c>
      <c r="E54" s="81">
        <v>6.9</v>
      </c>
      <c r="F54" s="81">
        <v>7.5</v>
      </c>
      <c r="G54" s="81">
        <v>10.0</v>
      </c>
      <c r="H54" s="81">
        <v>13.1</v>
      </c>
      <c r="I54" s="81">
        <v>16.2</v>
      </c>
      <c r="J54" s="81">
        <v>19.3</v>
      </c>
      <c r="K54" s="81">
        <v>22.4</v>
      </c>
      <c r="L54" s="81">
        <v>25.5</v>
      </c>
      <c r="M54" s="81">
        <v>28.0</v>
      </c>
      <c r="N54" s="81">
        <v>28.6</v>
      </c>
      <c r="O54" s="81">
        <v>31.7</v>
      </c>
      <c r="P54" s="82">
        <v>37.9</v>
      </c>
    </row>
    <row r="55" ht="15.75" customHeight="1">
      <c r="B55" s="89">
        <v>10.0</v>
      </c>
      <c r="C55" s="90">
        <v>450.0</v>
      </c>
      <c r="D55" s="91" t="s">
        <v>66</v>
      </c>
      <c r="E55" s="92">
        <v>24.9</v>
      </c>
      <c r="F55" s="92">
        <v>26.7</v>
      </c>
      <c r="G55" s="92">
        <v>34.3</v>
      </c>
      <c r="H55" s="92">
        <v>43.7</v>
      </c>
      <c r="I55" s="92">
        <v>53.1</v>
      </c>
      <c r="J55" s="92">
        <v>62.6</v>
      </c>
      <c r="K55" s="92">
        <v>72.0</v>
      </c>
      <c r="L55" s="92">
        <v>81.4</v>
      </c>
      <c r="M55" s="92">
        <v>85.5</v>
      </c>
      <c r="N55" s="92">
        <v>90.8</v>
      </c>
      <c r="O55" s="92">
        <v>100.3</v>
      </c>
      <c r="P55" s="93">
        <v>119.3</v>
      </c>
    </row>
    <row r="56" ht="15.75" customHeight="1">
      <c r="B56" s="73"/>
      <c r="C56" s="74"/>
      <c r="D56" s="94" t="s">
        <v>67</v>
      </c>
      <c r="E56" s="96">
        <v>7.7</v>
      </c>
      <c r="F56" s="96">
        <v>8.4</v>
      </c>
      <c r="G56" s="96">
        <v>11.1</v>
      </c>
      <c r="H56" s="96">
        <v>14.6</v>
      </c>
      <c r="I56" s="96">
        <v>18.0</v>
      </c>
      <c r="J56" s="96">
        <v>21.5</v>
      </c>
      <c r="K56" s="96">
        <v>24.9</v>
      </c>
      <c r="L56" s="96">
        <v>28.3</v>
      </c>
      <c r="M56" s="96">
        <v>31.1</v>
      </c>
      <c r="N56" s="96">
        <v>31.8</v>
      </c>
      <c r="O56" s="96">
        <v>35.2</v>
      </c>
      <c r="P56" s="97">
        <v>42.1</v>
      </c>
    </row>
    <row r="57" ht="15.75" customHeight="1">
      <c r="B57" s="89">
        <v>11.0</v>
      </c>
      <c r="C57" s="90">
        <v>500.0</v>
      </c>
      <c r="D57" s="91" t="s">
        <v>66</v>
      </c>
      <c r="E57" s="101">
        <v>27.4</v>
      </c>
      <c r="F57" s="101">
        <v>29.3</v>
      </c>
      <c r="G57" s="101" t="s">
        <v>73</v>
      </c>
      <c r="H57" s="101">
        <v>48.0</v>
      </c>
      <c r="I57" s="101">
        <v>58.4</v>
      </c>
      <c r="J57" s="101">
        <v>68.8</v>
      </c>
      <c r="K57" s="101">
        <v>79.2</v>
      </c>
      <c r="L57" s="101">
        <v>89.5</v>
      </c>
      <c r="M57" s="101">
        <v>92.3</v>
      </c>
      <c r="N57" s="101">
        <v>99.8</v>
      </c>
      <c r="O57" s="101">
        <v>110.3</v>
      </c>
      <c r="P57" s="102">
        <v>131.2</v>
      </c>
    </row>
    <row r="58" ht="15.75" customHeight="1">
      <c r="B58" s="73"/>
      <c r="C58" s="74"/>
      <c r="D58" s="94" t="s">
        <v>67</v>
      </c>
      <c r="E58" s="81">
        <v>8.5</v>
      </c>
      <c r="F58" s="81">
        <v>9.2</v>
      </c>
      <c r="G58" s="81">
        <v>12.3</v>
      </c>
      <c r="H58" s="81">
        <v>16.0</v>
      </c>
      <c r="I58" s="81">
        <v>19.8</v>
      </c>
      <c r="J58" s="81">
        <v>23.6</v>
      </c>
      <c r="K58" s="81">
        <v>27.4</v>
      </c>
      <c r="L58" s="81">
        <v>31.2</v>
      </c>
      <c r="M58" s="81">
        <v>34.2</v>
      </c>
      <c r="N58" s="81">
        <v>34.9</v>
      </c>
      <c r="O58" s="81">
        <v>38.7</v>
      </c>
      <c r="P58" s="82">
        <v>46.3</v>
      </c>
    </row>
    <row r="59" ht="15.75" customHeight="1">
      <c r="B59" s="98">
        <v>12.0</v>
      </c>
      <c r="C59" s="99">
        <v>550.0</v>
      </c>
      <c r="D59" s="100" t="s">
        <v>66</v>
      </c>
      <c r="E59" s="92">
        <v>29.8</v>
      </c>
      <c r="F59" s="92">
        <v>32.0</v>
      </c>
      <c r="G59" s="92">
        <v>41.1</v>
      </c>
      <c r="H59" s="92">
        <v>52.4</v>
      </c>
      <c r="I59" s="92">
        <v>63.7</v>
      </c>
      <c r="J59" s="92">
        <v>75.0</v>
      </c>
      <c r="K59" s="92">
        <v>86.4</v>
      </c>
      <c r="L59" s="92">
        <v>97.6</v>
      </c>
      <c r="M59" s="92">
        <v>100.2</v>
      </c>
      <c r="N59" s="92">
        <v>108.9</v>
      </c>
      <c r="O59" s="92">
        <v>120.3</v>
      </c>
      <c r="P59" s="93">
        <v>143.1</v>
      </c>
    </row>
    <row r="60" ht="15.75" customHeight="1">
      <c r="B60" s="67"/>
      <c r="C60" s="68"/>
      <c r="D60" s="103" t="s">
        <v>67</v>
      </c>
      <c r="E60" s="81">
        <v>9.3</v>
      </c>
      <c r="F60" s="81">
        <v>10.1</v>
      </c>
      <c r="G60" s="81">
        <v>13.4</v>
      </c>
      <c r="H60" s="81">
        <v>17.5</v>
      </c>
      <c r="I60" s="81">
        <v>21.6</v>
      </c>
      <c r="J60" s="81">
        <v>25.8</v>
      </c>
      <c r="K60" s="81">
        <v>29.9</v>
      </c>
      <c r="L60" s="81">
        <v>34.0</v>
      </c>
      <c r="M60" s="81">
        <v>37.3</v>
      </c>
      <c r="N60" s="81">
        <v>38.1</v>
      </c>
      <c r="O60" s="81">
        <v>42.3</v>
      </c>
      <c r="P60" s="82">
        <v>50.5</v>
      </c>
    </row>
    <row r="61" ht="15.75" customHeight="1">
      <c r="B61" s="89">
        <v>13.0</v>
      </c>
      <c r="C61" s="90">
        <v>600.0</v>
      </c>
      <c r="D61" s="91" t="s">
        <v>66</v>
      </c>
      <c r="E61" s="92">
        <v>32.3</v>
      </c>
      <c r="F61" s="92">
        <v>34.6</v>
      </c>
      <c r="G61" s="92">
        <v>44.5</v>
      </c>
      <c r="H61" s="92">
        <v>56.7</v>
      </c>
      <c r="I61" s="92">
        <v>69.0</v>
      </c>
      <c r="J61" s="92">
        <v>81.3</v>
      </c>
      <c r="K61" s="92">
        <v>93.5</v>
      </c>
      <c r="L61" s="92">
        <v>105.7</v>
      </c>
      <c r="M61" s="92">
        <v>112.4</v>
      </c>
      <c r="N61" s="92">
        <v>118.0</v>
      </c>
      <c r="O61" s="92">
        <v>130.3</v>
      </c>
      <c r="P61" s="93">
        <v>150.6</v>
      </c>
    </row>
    <row r="62" ht="15.75" customHeight="1">
      <c r="B62" s="73"/>
      <c r="C62" s="74"/>
      <c r="D62" s="94" t="s">
        <v>67</v>
      </c>
      <c r="E62" s="81">
        <v>10.0</v>
      </c>
      <c r="F62" s="81">
        <v>10.9</v>
      </c>
      <c r="G62" s="81">
        <v>14.5</v>
      </c>
      <c r="H62" s="81">
        <v>19.0</v>
      </c>
      <c r="I62" s="81">
        <v>23.4</v>
      </c>
      <c r="J62" s="81">
        <v>27.9</v>
      </c>
      <c r="K62" s="81">
        <v>32.4</v>
      </c>
      <c r="L62" s="81">
        <v>36.8</v>
      </c>
      <c r="M62" s="81">
        <v>40.4</v>
      </c>
      <c r="N62" s="81">
        <v>41.3</v>
      </c>
      <c r="O62" s="81">
        <v>45.8</v>
      </c>
      <c r="P62" s="82">
        <v>54.7</v>
      </c>
    </row>
    <row r="63" ht="15.75" customHeight="1">
      <c r="B63" s="89">
        <v>14.0</v>
      </c>
      <c r="C63" s="90">
        <v>650.0</v>
      </c>
      <c r="D63" s="91" t="s">
        <v>66</v>
      </c>
      <c r="E63" s="92">
        <v>34.8</v>
      </c>
      <c r="F63" s="92">
        <v>37.3</v>
      </c>
      <c r="G63" s="92">
        <v>47.9</v>
      </c>
      <c r="H63" s="92">
        <v>61.0</v>
      </c>
      <c r="I63" s="92">
        <v>74.2</v>
      </c>
      <c r="J63" s="92">
        <v>87.5</v>
      </c>
      <c r="K63" s="92">
        <v>100.7</v>
      </c>
      <c r="L63" s="92">
        <v>113.9</v>
      </c>
      <c r="M63" s="92">
        <v>119.6</v>
      </c>
      <c r="N63" s="92">
        <v>127.0</v>
      </c>
      <c r="O63" s="92">
        <v>140.3</v>
      </c>
      <c r="P63" s="93">
        <v>165.8</v>
      </c>
    </row>
    <row r="64" ht="15.75" customHeight="1">
      <c r="B64" s="73"/>
      <c r="C64" s="74"/>
      <c r="D64" s="94" t="s">
        <v>67</v>
      </c>
      <c r="E64" s="96">
        <v>10.8</v>
      </c>
      <c r="F64" s="96">
        <v>11.8</v>
      </c>
      <c r="G64" s="96">
        <v>15.6</v>
      </c>
      <c r="H64" s="96">
        <v>20.4</v>
      </c>
      <c r="I64" s="96">
        <v>25.2</v>
      </c>
      <c r="J64" s="96">
        <v>30.1</v>
      </c>
      <c r="K64" s="96">
        <v>34.9</v>
      </c>
      <c r="L64" s="96">
        <v>39.7</v>
      </c>
      <c r="M64" s="96">
        <v>43.5</v>
      </c>
      <c r="N64" s="96">
        <v>44.5</v>
      </c>
      <c r="O64" s="96">
        <v>49.3</v>
      </c>
      <c r="P64" s="97">
        <v>58.9</v>
      </c>
    </row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B39:B40"/>
    <mergeCell ref="B41:B42"/>
    <mergeCell ref="B43:B44"/>
    <mergeCell ref="B45:B46"/>
    <mergeCell ref="B47:B48"/>
    <mergeCell ref="B49:B50"/>
    <mergeCell ref="B51:B52"/>
    <mergeCell ref="B61:B62"/>
    <mergeCell ref="C61:C62"/>
    <mergeCell ref="B63:B64"/>
    <mergeCell ref="C63:C64"/>
    <mergeCell ref="B53:B54"/>
    <mergeCell ref="B55:B56"/>
    <mergeCell ref="C55:C56"/>
    <mergeCell ref="B57:B58"/>
    <mergeCell ref="C57:C58"/>
    <mergeCell ref="B59:B60"/>
    <mergeCell ref="C59:C60"/>
    <mergeCell ref="B1:E1"/>
    <mergeCell ref="M2:N2"/>
    <mergeCell ref="J3:N3"/>
    <mergeCell ref="B5:D5"/>
    <mergeCell ref="K5:N5"/>
    <mergeCell ref="B7:B8"/>
    <mergeCell ref="C7:C8"/>
    <mergeCell ref="B9:B10"/>
    <mergeCell ref="C9:C10"/>
    <mergeCell ref="B11:B12"/>
    <mergeCell ref="C11:C12"/>
    <mergeCell ref="B13:B14"/>
    <mergeCell ref="C13:C14"/>
    <mergeCell ref="C15:C16"/>
    <mergeCell ref="B29:B30"/>
    <mergeCell ref="B31:B32"/>
    <mergeCell ref="B34:D34"/>
    <mergeCell ref="B35:D35"/>
    <mergeCell ref="B36:D36"/>
    <mergeCell ref="B37:D37"/>
    <mergeCell ref="E37:P37"/>
    <mergeCell ref="D38:P38"/>
    <mergeCell ref="C17:C18"/>
    <mergeCell ref="C19:C20"/>
    <mergeCell ref="C21:C22"/>
    <mergeCell ref="C23:C24"/>
    <mergeCell ref="C25:C26"/>
    <mergeCell ref="C27:C28"/>
    <mergeCell ref="C29:C30"/>
    <mergeCell ref="B15:B16"/>
    <mergeCell ref="B17:B18"/>
    <mergeCell ref="B19:B20"/>
    <mergeCell ref="B21:B22"/>
    <mergeCell ref="B23:B24"/>
    <mergeCell ref="B25:B26"/>
    <mergeCell ref="B27:B28"/>
    <mergeCell ref="C51:C52"/>
    <mergeCell ref="C53:C54"/>
    <mergeCell ref="C31:C32"/>
    <mergeCell ref="C39:C40"/>
    <mergeCell ref="C41:C42"/>
    <mergeCell ref="C43:C44"/>
    <mergeCell ref="C45:C46"/>
    <mergeCell ref="C47:C48"/>
    <mergeCell ref="C49:C50"/>
  </mergeCells>
  <dataValidations>
    <dataValidation type="list" allowBlank="1" showErrorMessage="1" sqref="K5">
      <formula1>$AD$4:$AD$6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4.86"/>
    <col customWidth="1" min="2" max="2" width="7.14"/>
    <col customWidth="1" min="3" max="3" width="14.57"/>
    <col customWidth="1" min="4" max="4" width="11.43"/>
    <col customWidth="1" min="5" max="5" width="13.43"/>
    <col customWidth="1" min="6" max="20" width="8.29"/>
    <col customWidth="1" min="21" max="44" width="8.71"/>
  </cols>
  <sheetData>
    <row r="1" ht="50.25" customHeight="1">
      <c r="B1" s="35"/>
      <c r="I1" s="36" t="s">
        <v>47</v>
      </c>
      <c r="J1" s="36"/>
      <c r="K1" s="36"/>
      <c r="L1" s="36"/>
      <c r="M1" s="36"/>
      <c r="N1" s="130"/>
    </row>
    <row r="2">
      <c r="B2" s="34" t="s">
        <v>80</v>
      </c>
      <c r="E2" s="7"/>
      <c r="M2" s="39"/>
      <c r="O2" s="40"/>
    </row>
    <row r="3" ht="30.75" customHeight="1">
      <c r="B3" s="41" t="s">
        <v>49</v>
      </c>
      <c r="C3" s="41"/>
      <c r="D3" s="42"/>
      <c r="E3" s="42"/>
      <c r="F3" s="7"/>
      <c r="G3" s="7"/>
      <c r="H3" s="7"/>
      <c r="I3" s="7"/>
      <c r="K3" s="43" t="s">
        <v>50</v>
      </c>
      <c r="L3" s="11"/>
      <c r="M3" s="43" t="s">
        <v>51</v>
      </c>
      <c r="N3" s="11"/>
      <c r="O3" s="11"/>
      <c r="P3" s="11"/>
      <c r="Q3" s="44"/>
      <c r="R3" s="45"/>
      <c r="S3" s="45"/>
      <c r="T3" s="45"/>
    </row>
    <row r="4" ht="9.75" customHeight="1">
      <c r="B4" s="41"/>
      <c r="C4" s="41"/>
      <c r="D4" s="42"/>
      <c r="E4" s="42"/>
      <c r="F4" s="7"/>
      <c r="G4" s="7"/>
      <c r="H4" s="7"/>
      <c r="I4" s="7"/>
      <c r="J4" s="7"/>
      <c r="K4" s="39"/>
      <c r="L4" s="39"/>
      <c r="M4" s="39"/>
      <c r="N4" s="39"/>
      <c r="O4" s="39"/>
      <c r="P4" s="39"/>
      <c r="Q4" s="39"/>
      <c r="R4" s="45"/>
      <c r="S4" s="45"/>
      <c r="T4" s="45"/>
      <c r="AD4" s="46" t="s">
        <v>52</v>
      </c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</row>
    <row r="5" ht="30.75" customHeight="1">
      <c r="B5" s="47" t="s">
        <v>81</v>
      </c>
      <c r="C5" s="27"/>
      <c r="D5" s="27"/>
      <c r="E5" s="48"/>
      <c r="F5" s="49"/>
      <c r="G5" s="50"/>
      <c r="H5" s="50"/>
      <c r="I5" s="50"/>
      <c r="J5" s="50"/>
      <c r="K5" s="51" t="s">
        <v>54</v>
      </c>
      <c r="L5" s="52">
        <v>0.0</v>
      </c>
      <c r="M5" s="49" t="s">
        <v>52</v>
      </c>
      <c r="N5" s="27"/>
      <c r="O5" s="27"/>
      <c r="P5" s="27"/>
      <c r="Q5" s="27"/>
      <c r="R5" s="49"/>
      <c r="S5" s="49"/>
      <c r="T5" s="53"/>
      <c r="AD5" s="117" t="s">
        <v>55</v>
      </c>
      <c r="AE5" s="131"/>
      <c r="AF5" s="131"/>
      <c r="AG5" s="117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</row>
    <row r="6" ht="26.25" customHeight="1">
      <c r="B6" s="54" t="s">
        <v>7</v>
      </c>
      <c r="C6" s="55" t="s">
        <v>56</v>
      </c>
      <c r="D6" s="56" t="s">
        <v>57</v>
      </c>
      <c r="E6" s="48"/>
      <c r="F6" s="57">
        <v>270.0</v>
      </c>
      <c r="G6" s="58">
        <v>420.0</v>
      </c>
      <c r="H6" s="58">
        <v>500.0</v>
      </c>
      <c r="I6" s="58">
        <v>550.0</v>
      </c>
      <c r="J6" s="58">
        <v>570.0</v>
      </c>
      <c r="K6" s="58">
        <v>750.0</v>
      </c>
      <c r="L6" s="58">
        <v>1000.0</v>
      </c>
      <c r="M6" s="58">
        <v>1250.0</v>
      </c>
      <c r="N6" s="58">
        <v>1500.0</v>
      </c>
      <c r="O6" s="58">
        <v>1750.0</v>
      </c>
      <c r="P6" s="58">
        <v>2000.0</v>
      </c>
      <c r="Q6" s="58">
        <v>2200.0</v>
      </c>
      <c r="R6" s="58">
        <v>2250.0</v>
      </c>
      <c r="S6" s="58">
        <v>2500.0</v>
      </c>
      <c r="T6" s="59">
        <v>3000.0</v>
      </c>
      <c r="AD6" s="117" t="s">
        <v>58</v>
      </c>
      <c r="AE6" s="131"/>
      <c r="AF6" s="131"/>
      <c r="AG6" s="117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</row>
    <row r="7" ht="15.0" customHeight="1">
      <c r="B7" s="60">
        <v>2.0</v>
      </c>
      <c r="C7" s="61">
        <v>126.0</v>
      </c>
      <c r="D7" s="62" t="s">
        <v>59</v>
      </c>
      <c r="E7" s="63"/>
      <c r="F7" s="64">
        <f t="shared" ref="F7:T7" si="1">ROUND(AD7-(AD7*$L$5),0)</f>
        <v>8420</v>
      </c>
      <c r="G7" s="64">
        <f t="shared" si="1"/>
        <v>9090</v>
      </c>
      <c r="H7" s="64">
        <f t="shared" si="1"/>
        <v>9834</v>
      </c>
      <c r="I7" s="64">
        <f t="shared" si="1"/>
        <v>10578</v>
      </c>
      <c r="J7" s="64">
        <f t="shared" si="1"/>
        <v>10577</v>
      </c>
      <c r="K7" s="64">
        <f t="shared" si="1"/>
        <v>11613</v>
      </c>
      <c r="L7" s="64">
        <f t="shared" si="1"/>
        <v>12291</v>
      </c>
      <c r="M7" s="64">
        <f t="shared" si="1"/>
        <v>13456</v>
      </c>
      <c r="N7" s="64">
        <f t="shared" si="1"/>
        <v>13808</v>
      </c>
      <c r="O7" s="64">
        <f t="shared" si="1"/>
        <v>14646</v>
      </c>
      <c r="P7" s="64">
        <f t="shared" si="1"/>
        <v>15850</v>
      </c>
      <c r="Q7" s="64">
        <f t="shared" si="1"/>
        <v>18840</v>
      </c>
      <c r="R7" s="64">
        <f t="shared" si="1"/>
        <v>19214</v>
      </c>
      <c r="S7" s="64">
        <f t="shared" si="1"/>
        <v>23419</v>
      </c>
      <c r="T7" s="65">
        <f t="shared" si="1"/>
        <v>27623</v>
      </c>
      <c r="AD7" s="46">
        <v>8420.488372395</v>
      </c>
      <c r="AE7" s="46">
        <v>9089.898191549999</v>
      </c>
      <c r="AF7" s="46">
        <v>9833.686879499997</v>
      </c>
      <c r="AG7" s="46">
        <v>10578.17574</v>
      </c>
      <c r="AH7" s="46">
        <v>10577.47556745</v>
      </c>
      <c r="AI7" s="46">
        <v>11612.502495</v>
      </c>
      <c r="AJ7" s="46">
        <v>12291.208676999999</v>
      </c>
      <c r="AK7" s="46">
        <v>13455.842994000002</v>
      </c>
      <c r="AL7" s="46">
        <v>13807.941740999997</v>
      </c>
      <c r="AM7" s="46">
        <v>14645.968623</v>
      </c>
      <c r="AN7" s="46">
        <v>15850.433115000003</v>
      </c>
      <c r="AO7" s="46">
        <v>18840.351585</v>
      </c>
      <c r="AP7" s="46">
        <v>19214.09139375</v>
      </c>
      <c r="AQ7" s="46">
        <v>23418.664242187508</v>
      </c>
      <c r="AR7" s="46">
        <v>27623.237090625</v>
      </c>
    </row>
    <row r="8" ht="15.0" customHeight="1">
      <c r="B8" s="67"/>
      <c r="C8" s="68"/>
      <c r="D8" s="69" t="str">
        <f>RIGHT($M$5,21)</f>
        <v>ΔТ=70⁰С (95/85/20) Вт</v>
      </c>
      <c r="E8" s="70"/>
      <c r="F8" s="71">
        <f t="shared" ref="F8:T8" si="2">ROUND(IF($D8="ΔТ=70⁰С (95/85/20) Вт",AD8,(IF($D8="ΔТ=60⁰С (90/70/20) Вт",AD8*0.818,AD8*0.646))),0)</f>
        <v>73</v>
      </c>
      <c r="G8" s="71">
        <f t="shared" si="2"/>
        <v>112</v>
      </c>
      <c r="H8" s="71">
        <f t="shared" si="2"/>
        <v>134</v>
      </c>
      <c r="I8" s="71">
        <f t="shared" si="2"/>
        <v>146</v>
      </c>
      <c r="J8" s="71">
        <f t="shared" si="2"/>
        <v>153</v>
      </c>
      <c r="K8" s="71">
        <f t="shared" si="2"/>
        <v>198</v>
      </c>
      <c r="L8" s="71">
        <f t="shared" si="2"/>
        <v>267</v>
      </c>
      <c r="M8" s="71">
        <f t="shared" si="2"/>
        <v>331</v>
      </c>
      <c r="N8" s="71">
        <f t="shared" si="2"/>
        <v>399</v>
      </c>
      <c r="O8" s="71">
        <f t="shared" si="2"/>
        <v>462</v>
      </c>
      <c r="P8" s="71">
        <f t="shared" si="2"/>
        <v>534</v>
      </c>
      <c r="Q8" s="71">
        <f t="shared" si="2"/>
        <v>587</v>
      </c>
      <c r="R8" s="71">
        <f t="shared" si="2"/>
        <v>597</v>
      </c>
      <c r="S8" s="71">
        <f t="shared" si="2"/>
        <v>668</v>
      </c>
      <c r="T8" s="72">
        <f t="shared" si="2"/>
        <v>801</v>
      </c>
      <c r="AD8" s="46">
        <v>72.57</v>
      </c>
      <c r="AE8" s="46">
        <v>111.93</v>
      </c>
      <c r="AF8" s="46">
        <v>134.07000000000002</v>
      </c>
      <c r="AG8" s="46">
        <v>146.37</v>
      </c>
      <c r="AH8" s="46">
        <v>152.52</v>
      </c>
      <c r="AI8" s="46">
        <v>198.03</v>
      </c>
      <c r="AJ8" s="46">
        <v>266.90999999999997</v>
      </c>
      <c r="AK8" s="46">
        <v>330.87</v>
      </c>
      <c r="AL8" s="46">
        <v>398.52000000000004</v>
      </c>
      <c r="AM8" s="46">
        <v>462.47999999999996</v>
      </c>
      <c r="AN8" s="46">
        <v>533.82</v>
      </c>
      <c r="AO8" s="46">
        <v>586.7099999999999</v>
      </c>
      <c r="AP8" s="46">
        <v>596.55</v>
      </c>
      <c r="AQ8" s="46">
        <v>667.89</v>
      </c>
      <c r="AR8" s="46">
        <v>800.73</v>
      </c>
    </row>
    <row r="9" ht="15.0" customHeight="1">
      <c r="B9" s="60">
        <v>3.0</v>
      </c>
      <c r="C9" s="61">
        <v>192.0</v>
      </c>
      <c r="D9" s="62" t="s">
        <v>59</v>
      </c>
      <c r="E9" s="63"/>
      <c r="F9" s="64">
        <f t="shared" ref="F9:T9" si="3">ROUND(AD9-(AD9*$L$5),0)</f>
        <v>9831</v>
      </c>
      <c r="G9" s="64">
        <f t="shared" si="3"/>
        <v>10657</v>
      </c>
      <c r="H9" s="64">
        <f t="shared" si="3"/>
        <v>11575</v>
      </c>
      <c r="I9" s="64">
        <f t="shared" si="3"/>
        <v>12492</v>
      </c>
      <c r="J9" s="64">
        <f t="shared" si="3"/>
        <v>12493</v>
      </c>
      <c r="K9" s="64">
        <f t="shared" si="3"/>
        <v>13987</v>
      </c>
      <c r="L9" s="64">
        <f t="shared" si="3"/>
        <v>15007</v>
      </c>
      <c r="M9" s="64">
        <f t="shared" si="3"/>
        <v>16755</v>
      </c>
      <c r="N9" s="64">
        <f t="shared" si="3"/>
        <v>17287</v>
      </c>
      <c r="O9" s="64">
        <f t="shared" si="3"/>
        <v>18546</v>
      </c>
      <c r="P9" s="64">
        <f t="shared" si="3"/>
        <v>20349</v>
      </c>
      <c r="Q9" s="64">
        <f t="shared" si="3"/>
        <v>24339</v>
      </c>
      <c r="R9" s="64">
        <f t="shared" si="3"/>
        <v>24838</v>
      </c>
      <c r="S9" s="64">
        <f t="shared" si="3"/>
        <v>30448</v>
      </c>
      <c r="T9" s="65">
        <f t="shared" si="3"/>
        <v>36059</v>
      </c>
      <c r="AD9" s="46">
        <v>9831.077717937298</v>
      </c>
      <c r="AE9" s="46">
        <v>10657.219686596996</v>
      </c>
      <c r="AF9" s="46">
        <v>11575.15520733</v>
      </c>
      <c r="AG9" s="46">
        <v>12491.7012</v>
      </c>
      <c r="AH9" s="46">
        <v>12493.090728062996</v>
      </c>
      <c r="AI9" s="46">
        <v>13987.41734808</v>
      </c>
      <c r="AJ9" s="46">
        <v>15007.345704450003</v>
      </c>
      <c r="AK9" s="46">
        <v>16754.54119218</v>
      </c>
      <c r="AL9" s="46">
        <v>17287.232468219998</v>
      </c>
      <c r="AM9" s="46">
        <v>18545.595991559996</v>
      </c>
      <c r="AN9" s="46">
        <v>20349.409863420005</v>
      </c>
      <c r="AO9" s="46">
        <v>24339.100944179998</v>
      </c>
      <c r="AP9" s="46">
        <v>24837.812329275002</v>
      </c>
      <c r="AQ9" s="46">
        <v>30448.315411593743</v>
      </c>
      <c r="AR9" s="46">
        <v>36058.81849391249</v>
      </c>
    </row>
    <row r="10" ht="15.0" customHeight="1">
      <c r="B10" s="67"/>
      <c r="C10" s="68"/>
      <c r="D10" s="69" t="str">
        <f>RIGHT($M$5,21)</f>
        <v>ΔТ=70⁰С (95/85/20) Вт</v>
      </c>
      <c r="E10" s="70"/>
      <c r="F10" s="71">
        <f t="shared" ref="F10:T10" si="4">ROUND(IF($D10="ΔТ=70⁰С (95/85/20) Вт",AD10,(IF($D10="ΔТ=60⁰С (90/70/20) Вт",AD10*0.818,AD10*0.646))),0)</f>
        <v>108</v>
      </c>
      <c r="G10" s="71">
        <f t="shared" si="4"/>
        <v>169</v>
      </c>
      <c r="H10" s="71">
        <f t="shared" si="4"/>
        <v>200</v>
      </c>
      <c r="I10" s="71">
        <f t="shared" si="4"/>
        <v>220</v>
      </c>
      <c r="J10" s="71">
        <f t="shared" si="4"/>
        <v>228</v>
      </c>
      <c r="K10" s="71">
        <f t="shared" si="4"/>
        <v>296</v>
      </c>
      <c r="L10" s="71">
        <f t="shared" si="4"/>
        <v>401</v>
      </c>
      <c r="M10" s="71">
        <f t="shared" si="4"/>
        <v>497</v>
      </c>
      <c r="N10" s="71">
        <f t="shared" si="4"/>
        <v>598</v>
      </c>
      <c r="O10" s="71">
        <f t="shared" si="4"/>
        <v>694</v>
      </c>
      <c r="P10" s="71">
        <f t="shared" si="4"/>
        <v>801</v>
      </c>
      <c r="Q10" s="71">
        <f t="shared" si="4"/>
        <v>881</v>
      </c>
      <c r="R10" s="71">
        <f t="shared" si="4"/>
        <v>894</v>
      </c>
      <c r="S10" s="71">
        <f t="shared" si="4"/>
        <v>1001</v>
      </c>
      <c r="T10" s="72">
        <f t="shared" si="4"/>
        <v>1202</v>
      </c>
      <c r="AD10" s="46">
        <v>108.24</v>
      </c>
      <c r="AE10" s="46">
        <v>168.51000000000002</v>
      </c>
      <c r="AF10" s="46">
        <v>200.48999999999998</v>
      </c>
      <c r="AG10" s="46">
        <v>220.17000000000002</v>
      </c>
      <c r="AH10" s="46">
        <v>227.55</v>
      </c>
      <c r="AI10" s="46">
        <v>296.43</v>
      </c>
      <c r="AJ10" s="46">
        <v>400.97999999999996</v>
      </c>
      <c r="AK10" s="46">
        <v>496.92</v>
      </c>
      <c r="AL10" s="46">
        <v>597.7800000000001</v>
      </c>
      <c r="AM10" s="46">
        <v>693.7199999999999</v>
      </c>
      <c r="AN10" s="46">
        <v>800.73</v>
      </c>
      <c r="AO10" s="46">
        <v>880.6800000000001</v>
      </c>
      <c r="AP10" s="46">
        <v>894.2099999999999</v>
      </c>
      <c r="AQ10" s="46">
        <v>1001.22</v>
      </c>
      <c r="AR10" s="46">
        <v>1201.71</v>
      </c>
    </row>
    <row r="11" ht="15.0" customHeight="1">
      <c r="B11" s="60">
        <v>4.0</v>
      </c>
      <c r="C11" s="61">
        <v>258.0</v>
      </c>
      <c r="D11" s="62" t="s">
        <v>59</v>
      </c>
      <c r="E11" s="63"/>
      <c r="F11" s="64">
        <f t="shared" ref="F11:T11" si="5">ROUND(AD11-(AD11*$L$5),0)</f>
        <v>11245</v>
      </c>
      <c r="G11" s="64">
        <f t="shared" si="5"/>
        <v>12228</v>
      </c>
      <c r="H11" s="64">
        <f t="shared" si="5"/>
        <v>13320</v>
      </c>
      <c r="I11" s="64">
        <f t="shared" si="5"/>
        <v>14412</v>
      </c>
      <c r="J11" s="64">
        <f t="shared" si="5"/>
        <v>14413</v>
      </c>
      <c r="K11" s="64">
        <f t="shared" si="5"/>
        <v>16367</v>
      </c>
      <c r="L11" s="64">
        <f t="shared" si="5"/>
        <v>17729</v>
      </c>
      <c r="M11" s="64">
        <f t="shared" si="5"/>
        <v>20060</v>
      </c>
      <c r="N11" s="64">
        <f t="shared" si="5"/>
        <v>20774</v>
      </c>
      <c r="O11" s="64">
        <f t="shared" si="5"/>
        <v>22453</v>
      </c>
      <c r="P11" s="64">
        <f t="shared" si="5"/>
        <v>24858</v>
      </c>
      <c r="Q11" s="64">
        <f t="shared" si="5"/>
        <v>29849</v>
      </c>
      <c r="R11" s="64">
        <f t="shared" si="5"/>
        <v>30473</v>
      </c>
      <c r="S11" s="64">
        <f t="shared" si="5"/>
        <v>37493</v>
      </c>
      <c r="T11" s="65">
        <f t="shared" si="5"/>
        <v>44512</v>
      </c>
      <c r="AD11" s="46">
        <v>11244.620265515998</v>
      </c>
      <c r="AE11" s="46">
        <v>12227.82251724</v>
      </c>
      <c r="AF11" s="46">
        <v>13320.269463599998</v>
      </c>
      <c r="AG11" s="46">
        <v>14411.934900000004</v>
      </c>
      <c r="AH11" s="46">
        <v>14412.716409959998</v>
      </c>
      <c r="AI11" s="46">
        <v>16367.306361120001</v>
      </c>
      <c r="AJ11" s="46">
        <v>17729.17299648</v>
      </c>
      <c r="AK11" s="46">
        <v>20060.15223168</v>
      </c>
      <c r="AL11" s="46">
        <v>20773.815052319995</v>
      </c>
      <c r="AM11" s="46">
        <v>22453.397350560004</v>
      </c>
      <c r="AN11" s="46">
        <v>24857.81839728</v>
      </c>
      <c r="AO11" s="46">
        <v>29849.378041120006</v>
      </c>
      <c r="AP11" s="46">
        <v>30473.322996599996</v>
      </c>
      <c r="AQ11" s="46">
        <v>37492.70374575</v>
      </c>
      <c r="AR11" s="46">
        <v>44512.0844949</v>
      </c>
    </row>
    <row r="12" ht="15.0" customHeight="1">
      <c r="B12" s="67"/>
      <c r="C12" s="68"/>
      <c r="D12" s="69" t="str">
        <f>RIGHT($M$5,21)</f>
        <v>ΔТ=70⁰С (95/85/20) Вт</v>
      </c>
      <c r="E12" s="70"/>
      <c r="F12" s="71">
        <f t="shared" ref="F12:T12" si="6">ROUND(IF($D12="ΔТ=70⁰С (95/85/20) Вт",AD12,(IF($D12="ΔТ=60⁰С (90/70/20) Вт",AD12*0.818,AD12*0.646))),0)</f>
        <v>145</v>
      </c>
      <c r="G12" s="71">
        <f t="shared" si="6"/>
        <v>225</v>
      </c>
      <c r="H12" s="71">
        <f t="shared" si="6"/>
        <v>267</v>
      </c>
      <c r="I12" s="71">
        <f t="shared" si="6"/>
        <v>294</v>
      </c>
      <c r="J12" s="71">
        <f t="shared" si="6"/>
        <v>305</v>
      </c>
      <c r="K12" s="71">
        <f t="shared" si="6"/>
        <v>396</v>
      </c>
      <c r="L12" s="71">
        <f t="shared" si="6"/>
        <v>534</v>
      </c>
      <c r="M12" s="71">
        <f t="shared" si="6"/>
        <v>663</v>
      </c>
      <c r="N12" s="71">
        <f t="shared" si="6"/>
        <v>796</v>
      </c>
      <c r="O12" s="71">
        <f t="shared" si="6"/>
        <v>925</v>
      </c>
      <c r="P12" s="71">
        <f t="shared" si="6"/>
        <v>1068</v>
      </c>
      <c r="Q12" s="71">
        <f t="shared" si="6"/>
        <v>1175</v>
      </c>
      <c r="R12" s="71">
        <f t="shared" si="6"/>
        <v>1192</v>
      </c>
      <c r="S12" s="71">
        <f t="shared" si="6"/>
        <v>1335</v>
      </c>
      <c r="T12" s="72">
        <f t="shared" si="6"/>
        <v>1601</v>
      </c>
      <c r="AD12" s="46">
        <v>145.14</v>
      </c>
      <c r="AE12" s="46">
        <v>225.09</v>
      </c>
      <c r="AF12" s="46">
        <v>266.90999999999997</v>
      </c>
      <c r="AG12" s="46">
        <v>293.97</v>
      </c>
      <c r="AH12" s="46">
        <v>305.04</v>
      </c>
      <c r="AI12" s="46">
        <v>396.06</v>
      </c>
      <c r="AJ12" s="46">
        <v>533.8199999999999</v>
      </c>
      <c r="AK12" s="46">
        <v>662.9699999999999</v>
      </c>
      <c r="AL12" s="46">
        <v>795.81</v>
      </c>
      <c r="AM12" s="46">
        <v>924.9599999999999</v>
      </c>
      <c r="AN12" s="46">
        <v>1067.6399999999999</v>
      </c>
      <c r="AO12" s="46">
        <v>1174.65</v>
      </c>
      <c r="AP12" s="46">
        <v>1191.87</v>
      </c>
      <c r="AQ12" s="46">
        <v>1334.55</v>
      </c>
      <c r="AR12" s="46">
        <v>1601.46</v>
      </c>
    </row>
    <row r="13" ht="15.0" customHeight="1">
      <c r="B13" s="60">
        <v>5.0</v>
      </c>
      <c r="C13" s="61">
        <v>324.0</v>
      </c>
      <c r="D13" s="62" t="s">
        <v>59</v>
      </c>
      <c r="E13" s="63"/>
      <c r="F13" s="64">
        <f t="shared" ref="F13:T13" si="7">ROUND(AD13-(AD13*$L$5),0)</f>
        <v>12660</v>
      </c>
      <c r="G13" s="64">
        <f t="shared" si="7"/>
        <v>13801</v>
      </c>
      <c r="H13" s="64">
        <f t="shared" si="7"/>
        <v>15068</v>
      </c>
      <c r="I13" s="64">
        <f t="shared" si="7"/>
        <v>16336</v>
      </c>
      <c r="J13" s="64">
        <f t="shared" si="7"/>
        <v>16335</v>
      </c>
      <c r="K13" s="64">
        <f t="shared" si="7"/>
        <v>18752</v>
      </c>
      <c r="L13" s="64">
        <f t="shared" si="7"/>
        <v>20457</v>
      </c>
      <c r="M13" s="64">
        <f t="shared" si="7"/>
        <v>23373</v>
      </c>
      <c r="N13" s="64">
        <f t="shared" si="7"/>
        <v>24268</v>
      </c>
      <c r="O13" s="64">
        <f t="shared" si="7"/>
        <v>26369</v>
      </c>
      <c r="P13" s="64">
        <f t="shared" si="7"/>
        <v>29376</v>
      </c>
      <c r="Q13" s="64">
        <f t="shared" si="7"/>
        <v>35371</v>
      </c>
      <c r="R13" s="64">
        <f t="shared" si="7"/>
        <v>36121</v>
      </c>
      <c r="S13" s="64">
        <f t="shared" si="7"/>
        <v>44552</v>
      </c>
      <c r="T13" s="65">
        <f t="shared" si="7"/>
        <v>52983</v>
      </c>
      <c r="AD13" s="46">
        <v>12660.468728668204</v>
      </c>
      <c r="AE13" s="46">
        <v>13800.987476297998</v>
      </c>
      <c r="AF13" s="46">
        <v>15068.230529220004</v>
      </c>
      <c r="AG13" s="46">
        <v>16335.52272</v>
      </c>
      <c r="AH13" s="46">
        <v>16335.473582142005</v>
      </c>
      <c r="AI13" s="46">
        <v>18752.169534120007</v>
      </c>
      <c r="AJ13" s="46">
        <v>20456.69055309</v>
      </c>
      <c r="AK13" s="46">
        <v>23372.6761125</v>
      </c>
      <c r="AL13" s="46">
        <v>24267.6894933</v>
      </c>
      <c r="AM13" s="46">
        <v>26369.3727</v>
      </c>
      <c r="AN13" s="46">
        <v>29375.658716579997</v>
      </c>
      <c r="AO13" s="46">
        <v>35371.18287582</v>
      </c>
      <c r="AP13" s="46">
        <v>36120.623395725</v>
      </c>
      <c r="AQ13" s="46">
        <v>44551.82924465624</v>
      </c>
      <c r="AR13" s="46">
        <v>52983.03509358752</v>
      </c>
    </row>
    <row r="14" ht="15.0" customHeight="1">
      <c r="B14" s="67"/>
      <c r="C14" s="68"/>
      <c r="D14" s="69" t="str">
        <f>RIGHT($M$5,21)</f>
        <v>ΔТ=70⁰С (95/85/20) Вт</v>
      </c>
      <c r="E14" s="70"/>
      <c r="F14" s="71">
        <f t="shared" ref="F14:T14" si="8">ROUND(IF($D14="ΔТ=70⁰С (95/85/20) Вт",AD14,(IF($D14="ΔТ=60⁰С (90/70/20) Вт",AD14*0.818,AD14*0.646))),0)</f>
        <v>180</v>
      </c>
      <c r="G14" s="71">
        <f t="shared" si="8"/>
        <v>282</v>
      </c>
      <c r="H14" s="71">
        <f t="shared" si="8"/>
        <v>333</v>
      </c>
      <c r="I14" s="71">
        <f t="shared" si="8"/>
        <v>367</v>
      </c>
      <c r="J14" s="71">
        <f t="shared" si="8"/>
        <v>383</v>
      </c>
      <c r="K14" s="71">
        <f t="shared" si="8"/>
        <v>494</v>
      </c>
      <c r="L14" s="71">
        <f t="shared" si="8"/>
        <v>668</v>
      </c>
      <c r="M14" s="71">
        <f t="shared" si="8"/>
        <v>829</v>
      </c>
      <c r="N14" s="71">
        <f t="shared" si="8"/>
        <v>995</v>
      </c>
      <c r="O14" s="71">
        <f t="shared" si="8"/>
        <v>1156</v>
      </c>
      <c r="P14" s="71">
        <f t="shared" si="8"/>
        <v>1335</v>
      </c>
      <c r="Q14" s="71">
        <f t="shared" si="8"/>
        <v>1469</v>
      </c>
      <c r="R14" s="71">
        <f t="shared" si="8"/>
        <v>1491</v>
      </c>
      <c r="S14" s="71">
        <f t="shared" si="8"/>
        <v>1668</v>
      </c>
      <c r="T14" s="72">
        <f t="shared" si="8"/>
        <v>2002</v>
      </c>
      <c r="AD14" s="46">
        <v>179.57999999999998</v>
      </c>
      <c r="AE14" s="46">
        <v>281.67</v>
      </c>
      <c r="AF14" s="46">
        <v>333.33</v>
      </c>
      <c r="AG14" s="46">
        <v>366.54</v>
      </c>
      <c r="AH14" s="46">
        <v>382.53</v>
      </c>
      <c r="AI14" s="46">
        <v>494.4599999999999</v>
      </c>
      <c r="AJ14" s="46">
        <v>667.89</v>
      </c>
      <c r="AK14" s="46">
        <v>829.02</v>
      </c>
      <c r="AL14" s="46">
        <v>995.0699999999999</v>
      </c>
      <c r="AM14" s="46">
        <v>1156.2</v>
      </c>
      <c r="AN14" s="46">
        <v>1334.55</v>
      </c>
      <c r="AO14" s="46">
        <v>1468.62</v>
      </c>
      <c r="AP14" s="46">
        <v>1490.76</v>
      </c>
      <c r="AQ14" s="46">
        <v>1667.88</v>
      </c>
      <c r="AR14" s="46">
        <v>2002.44</v>
      </c>
    </row>
    <row r="15" ht="15.0" customHeight="1">
      <c r="B15" s="60">
        <v>6.0</v>
      </c>
      <c r="C15" s="61">
        <v>390.0</v>
      </c>
      <c r="D15" s="62" t="s">
        <v>59</v>
      </c>
      <c r="E15" s="63"/>
      <c r="F15" s="64">
        <f t="shared" ref="F15:T15" si="9">ROUND(AD15-(AD15*$L$5),0)</f>
        <v>14080</v>
      </c>
      <c r="G15" s="64">
        <f t="shared" si="9"/>
        <v>15378</v>
      </c>
      <c r="H15" s="64">
        <f t="shared" si="9"/>
        <v>16821</v>
      </c>
      <c r="I15" s="64">
        <f t="shared" si="9"/>
        <v>18262</v>
      </c>
      <c r="J15" s="64">
        <f t="shared" si="9"/>
        <v>18263</v>
      </c>
      <c r="K15" s="64">
        <f t="shared" si="9"/>
        <v>21142</v>
      </c>
      <c r="L15" s="64">
        <f t="shared" si="9"/>
        <v>23190</v>
      </c>
      <c r="M15" s="64">
        <f t="shared" si="9"/>
        <v>26692</v>
      </c>
      <c r="N15" s="64">
        <f t="shared" si="9"/>
        <v>27767</v>
      </c>
      <c r="O15" s="64">
        <f t="shared" si="9"/>
        <v>30295</v>
      </c>
      <c r="P15" s="64">
        <f t="shared" si="9"/>
        <v>33903</v>
      </c>
      <c r="Q15" s="64">
        <f t="shared" si="9"/>
        <v>40905</v>
      </c>
      <c r="R15" s="64">
        <f t="shared" si="9"/>
        <v>41780</v>
      </c>
      <c r="S15" s="64">
        <f t="shared" si="9"/>
        <v>51626</v>
      </c>
      <c r="T15" s="65">
        <f t="shared" si="9"/>
        <v>61472</v>
      </c>
      <c r="AD15" s="46">
        <v>14079.9170011104</v>
      </c>
      <c r="AE15" s="46">
        <v>15378.152223456002</v>
      </c>
      <c r="AF15" s="46">
        <v>16820.635803839996</v>
      </c>
      <c r="AG15" s="46">
        <v>18262.46466</v>
      </c>
      <c r="AH15" s="46">
        <v>18263.119384224003</v>
      </c>
      <c r="AI15" s="46">
        <v>21142.00686708</v>
      </c>
      <c r="AJ15" s="46">
        <v>23189.89837428</v>
      </c>
      <c r="AK15" s="46">
        <v>26692.11283464</v>
      </c>
      <c r="AL15" s="46">
        <v>27767.255875920004</v>
      </c>
      <c r="AM15" s="46">
        <v>30295.121955119997</v>
      </c>
      <c r="AN15" s="46">
        <v>33902.93082132</v>
      </c>
      <c r="AO15" s="46">
        <v>40904.515448280006</v>
      </c>
      <c r="AP15" s="46">
        <v>41779.71352665</v>
      </c>
      <c r="AQ15" s="46">
        <v>51625.69190831252</v>
      </c>
      <c r="AR15" s="46">
        <v>61471.670289974994</v>
      </c>
    </row>
    <row r="16" ht="15.0" customHeight="1">
      <c r="B16" s="67"/>
      <c r="C16" s="68"/>
      <c r="D16" s="69" t="str">
        <f>RIGHT($M$5,21)</f>
        <v>ΔТ=70⁰С (95/85/20) Вт</v>
      </c>
      <c r="E16" s="70"/>
      <c r="F16" s="71">
        <f t="shared" ref="F16:T16" si="10">ROUND(IF($D16="ΔТ=70⁰С (95/85/20) Вт",AD16,(IF($D16="ΔТ=60⁰С (90/70/20) Вт",AD16*0.818,AD16*0.646))),0)</f>
        <v>215</v>
      </c>
      <c r="G16" s="71">
        <f t="shared" si="10"/>
        <v>336</v>
      </c>
      <c r="H16" s="71">
        <f t="shared" si="10"/>
        <v>401</v>
      </c>
      <c r="I16" s="71">
        <f t="shared" si="10"/>
        <v>440</v>
      </c>
      <c r="J16" s="71">
        <f t="shared" si="10"/>
        <v>456</v>
      </c>
      <c r="K16" s="71">
        <f t="shared" si="10"/>
        <v>594</v>
      </c>
      <c r="L16" s="71">
        <f t="shared" si="10"/>
        <v>801</v>
      </c>
      <c r="M16" s="71">
        <f t="shared" si="10"/>
        <v>994</v>
      </c>
      <c r="N16" s="71">
        <f t="shared" si="10"/>
        <v>1194</v>
      </c>
      <c r="O16" s="71">
        <f t="shared" si="10"/>
        <v>1387</v>
      </c>
      <c r="P16" s="71">
        <f t="shared" si="10"/>
        <v>1601</v>
      </c>
      <c r="Q16" s="71">
        <f t="shared" si="10"/>
        <v>1761</v>
      </c>
      <c r="R16" s="71">
        <f t="shared" si="10"/>
        <v>1788</v>
      </c>
      <c r="S16" s="71">
        <f t="shared" si="10"/>
        <v>2001</v>
      </c>
      <c r="T16" s="72">
        <f t="shared" si="10"/>
        <v>2402</v>
      </c>
      <c r="AD16" s="46">
        <v>215.25</v>
      </c>
      <c r="AE16" s="46">
        <v>335.79</v>
      </c>
      <c r="AF16" s="46">
        <v>400.97999999999996</v>
      </c>
      <c r="AG16" s="46">
        <v>440.34000000000003</v>
      </c>
      <c r="AH16" s="46">
        <v>456.33</v>
      </c>
      <c r="AI16" s="46">
        <v>594.09</v>
      </c>
      <c r="AJ16" s="46">
        <v>800.73</v>
      </c>
      <c r="AK16" s="46">
        <v>993.84</v>
      </c>
      <c r="AL16" s="46">
        <v>1194.3300000000002</v>
      </c>
      <c r="AM16" s="46">
        <v>1387.4399999999998</v>
      </c>
      <c r="AN16" s="46">
        <v>1601.46</v>
      </c>
      <c r="AO16" s="46">
        <v>1761.3600000000001</v>
      </c>
      <c r="AP16" s="46">
        <v>1788.4199999999998</v>
      </c>
      <c r="AQ16" s="46">
        <v>2001.21</v>
      </c>
      <c r="AR16" s="46">
        <v>2402.19</v>
      </c>
    </row>
    <row r="17" ht="15.0" customHeight="1">
      <c r="B17" s="60">
        <v>7.0</v>
      </c>
      <c r="C17" s="61">
        <v>456.0</v>
      </c>
      <c r="D17" s="62" t="s">
        <v>59</v>
      </c>
      <c r="E17" s="63"/>
      <c r="F17" s="64">
        <f t="shared" ref="F17:T17" si="11">ROUND(AD17-(AD17*$L$5),0)</f>
        <v>15502</v>
      </c>
      <c r="G17" s="64">
        <f t="shared" si="11"/>
        <v>16958</v>
      </c>
      <c r="H17" s="64">
        <f t="shared" si="11"/>
        <v>18576</v>
      </c>
      <c r="I17" s="64">
        <f t="shared" si="11"/>
        <v>20194</v>
      </c>
      <c r="J17" s="64">
        <f t="shared" si="11"/>
        <v>20194</v>
      </c>
      <c r="K17" s="64">
        <f t="shared" si="11"/>
        <v>23537</v>
      </c>
      <c r="L17" s="64">
        <f t="shared" si="11"/>
        <v>25929</v>
      </c>
      <c r="M17" s="64">
        <f t="shared" si="11"/>
        <v>30018</v>
      </c>
      <c r="N17" s="64">
        <f t="shared" si="11"/>
        <v>31276</v>
      </c>
      <c r="O17" s="64">
        <f t="shared" si="11"/>
        <v>34227</v>
      </c>
      <c r="P17" s="64">
        <f t="shared" si="11"/>
        <v>38440</v>
      </c>
      <c r="Q17" s="64">
        <f t="shared" si="11"/>
        <v>46449</v>
      </c>
      <c r="R17" s="64">
        <f t="shared" si="11"/>
        <v>47451</v>
      </c>
      <c r="S17" s="64">
        <f t="shared" si="11"/>
        <v>58714</v>
      </c>
      <c r="T17" s="65">
        <f t="shared" si="11"/>
        <v>69978</v>
      </c>
      <c r="AD17" s="46">
        <v>15501.669830707502</v>
      </c>
      <c r="AE17" s="46">
        <v>16957.877589674998</v>
      </c>
      <c r="AF17" s="46">
        <v>18575.886210750003</v>
      </c>
      <c r="AG17" s="46">
        <v>20194.43778</v>
      </c>
      <c r="AH17" s="46">
        <v>20193.894831825004</v>
      </c>
      <c r="AI17" s="46">
        <v>23536.81836</v>
      </c>
      <c r="AJ17" s="46">
        <v>25928.79646005</v>
      </c>
      <c r="AK17" s="46">
        <v>30018.462398099997</v>
      </c>
      <c r="AL17" s="46">
        <v>31275.712353599996</v>
      </c>
      <c r="AM17" s="46">
        <v>34227.446962500006</v>
      </c>
      <c r="AN17" s="46">
        <v>38439.63471150001</v>
      </c>
      <c r="AO17" s="46">
        <v>46449.375758500006</v>
      </c>
      <c r="AP17" s="46">
        <v>47450.593389375</v>
      </c>
      <c r="AQ17" s="46">
        <v>58714.29173671875</v>
      </c>
      <c r="AR17" s="46">
        <v>69977.99008406249</v>
      </c>
    </row>
    <row r="18" ht="15.0" customHeight="1">
      <c r="B18" s="67"/>
      <c r="C18" s="68"/>
      <c r="D18" s="69" t="str">
        <f>RIGHT($M$5,21)</f>
        <v>ΔТ=70⁰С (95/85/20) Вт</v>
      </c>
      <c r="E18" s="70"/>
      <c r="F18" s="71">
        <f t="shared" ref="F18:T18" si="12">ROUND(IF($D18="ΔТ=70⁰С (95/85/20) Вт",AD18,(IF($D18="ΔТ=60⁰С (90/70/20) Вт",AD18*0.818,AD18*0.646))),0)</f>
        <v>252</v>
      </c>
      <c r="G18" s="71">
        <f t="shared" si="12"/>
        <v>392</v>
      </c>
      <c r="H18" s="71">
        <f t="shared" si="12"/>
        <v>467</v>
      </c>
      <c r="I18" s="71">
        <f t="shared" si="12"/>
        <v>514</v>
      </c>
      <c r="J18" s="71">
        <f t="shared" si="12"/>
        <v>533</v>
      </c>
      <c r="K18" s="71">
        <f t="shared" si="12"/>
        <v>692</v>
      </c>
      <c r="L18" s="71">
        <f t="shared" si="12"/>
        <v>935</v>
      </c>
      <c r="M18" s="71">
        <f t="shared" si="12"/>
        <v>1160</v>
      </c>
      <c r="N18" s="71">
        <f t="shared" si="12"/>
        <v>1394</v>
      </c>
      <c r="O18" s="71">
        <f t="shared" si="12"/>
        <v>1619</v>
      </c>
      <c r="P18" s="71">
        <f t="shared" si="12"/>
        <v>1868</v>
      </c>
      <c r="Q18" s="71">
        <f t="shared" si="12"/>
        <v>2054</v>
      </c>
      <c r="R18" s="71">
        <f t="shared" si="12"/>
        <v>2086</v>
      </c>
      <c r="S18" s="71">
        <f t="shared" si="12"/>
        <v>2335</v>
      </c>
      <c r="T18" s="72">
        <f t="shared" si="12"/>
        <v>2803</v>
      </c>
      <c r="AD18" s="46">
        <v>252.14999999999998</v>
      </c>
      <c r="AE18" s="46">
        <v>392.37</v>
      </c>
      <c r="AF18" s="46">
        <v>467.4</v>
      </c>
      <c r="AG18" s="46">
        <v>514.14</v>
      </c>
      <c r="AH18" s="46">
        <v>532.59</v>
      </c>
      <c r="AI18" s="46">
        <v>692.49</v>
      </c>
      <c r="AJ18" s="46">
        <v>934.8</v>
      </c>
      <c r="AK18" s="46">
        <v>1159.8899999999999</v>
      </c>
      <c r="AL18" s="46">
        <v>1393.59</v>
      </c>
      <c r="AM18" s="46">
        <v>1618.68</v>
      </c>
      <c r="AN18" s="46">
        <v>1868.37</v>
      </c>
      <c r="AO18" s="46">
        <v>2054.1</v>
      </c>
      <c r="AP18" s="46">
        <v>2086.08</v>
      </c>
      <c r="AQ18" s="46">
        <v>2334.54</v>
      </c>
      <c r="AR18" s="46">
        <v>2803.17</v>
      </c>
    </row>
    <row r="19" ht="15.0" customHeight="1">
      <c r="B19" s="60">
        <v>8.0</v>
      </c>
      <c r="C19" s="61">
        <v>522.0</v>
      </c>
      <c r="D19" s="62" t="s">
        <v>59</v>
      </c>
      <c r="E19" s="63"/>
      <c r="F19" s="64">
        <f t="shared" ref="F19:T19" si="13">ROUND(AD19-(AD19*$L$5),0)</f>
        <v>16927</v>
      </c>
      <c r="G19" s="64">
        <f t="shared" si="13"/>
        <v>18542</v>
      </c>
      <c r="H19" s="64">
        <f t="shared" si="13"/>
        <v>20336</v>
      </c>
      <c r="I19" s="64">
        <f t="shared" si="13"/>
        <v>22130</v>
      </c>
      <c r="J19" s="64">
        <f t="shared" si="13"/>
        <v>22130</v>
      </c>
      <c r="K19" s="64">
        <f t="shared" si="13"/>
        <v>25937</v>
      </c>
      <c r="L19" s="64">
        <f t="shared" si="13"/>
        <v>28673</v>
      </c>
      <c r="M19" s="64">
        <f t="shared" si="13"/>
        <v>33353</v>
      </c>
      <c r="N19" s="64">
        <f t="shared" si="13"/>
        <v>34790</v>
      </c>
      <c r="O19" s="64">
        <f t="shared" si="13"/>
        <v>38165</v>
      </c>
      <c r="P19" s="64">
        <f t="shared" si="13"/>
        <v>42987</v>
      </c>
      <c r="Q19" s="64">
        <f t="shared" si="13"/>
        <v>52008</v>
      </c>
      <c r="R19" s="64">
        <f t="shared" si="13"/>
        <v>53135</v>
      </c>
      <c r="S19" s="64">
        <f t="shared" si="13"/>
        <v>65820</v>
      </c>
      <c r="T19" s="65">
        <f t="shared" si="13"/>
        <v>78505</v>
      </c>
      <c r="AD19" s="46">
        <v>16927.023828013196</v>
      </c>
      <c r="AE19" s="46">
        <v>18541.604253347996</v>
      </c>
      <c r="AF19" s="46">
        <v>20335.58250372</v>
      </c>
      <c r="AG19" s="46">
        <v>22129.765020000006</v>
      </c>
      <c r="AH19" s="46">
        <v>22129.560754091995</v>
      </c>
      <c r="AI19" s="46">
        <v>25936.604012879998</v>
      </c>
      <c r="AJ19" s="46">
        <v>28673.3848104</v>
      </c>
      <c r="AK19" s="46">
        <v>33353.32807224</v>
      </c>
      <c r="AL19" s="46">
        <v>34789.8574188</v>
      </c>
      <c r="AM19" s="46">
        <v>38164.739421599996</v>
      </c>
      <c r="AN19" s="46">
        <v>42987.37365648001</v>
      </c>
      <c r="AO19" s="46">
        <v>52007.723357920004</v>
      </c>
      <c r="AP19" s="46">
        <v>53135.2670706</v>
      </c>
      <c r="AQ19" s="46">
        <v>65820.13383825001</v>
      </c>
      <c r="AR19" s="46">
        <v>78505.00060590002</v>
      </c>
    </row>
    <row r="20" ht="15.0" customHeight="1">
      <c r="B20" s="67"/>
      <c r="C20" s="68"/>
      <c r="D20" s="69" t="str">
        <f>RIGHT($M$5,21)</f>
        <v>ΔТ=70⁰С (95/85/20) Вт</v>
      </c>
      <c r="E20" s="70"/>
      <c r="F20" s="71">
        <f t="shared" ref="F20:T20" si="14">ROUND(IF($D20="ΔТ=70⁰С (95/85/20) Вт",AD20,(IF($D20="ΔТ=60⁰С (90/70/20) Вт",AD20*0.818,AD20*0.646))),0)</f>
        <v>288</v>
      </c>
      <c r="G20" s="71">
        <f t="shared" si="14"/>
        <v>448</v>
      </c>
      <c r="H20" s="71">
        <f t="shared" si="14"/>
        <v>534</v>
      </c>
      <c r="I20" s="71">
        <f t="shared" si="14"/>
        <v>587</v>
      </c>
      <c r="J20" s="71">
        <f t="shared" si="14"/>
        <v>608</v>
      </c>
      <c r="K20" s="71">
        <f t="shared" si="14"/>
        <v>791</v>
      </c>
      <c r="L20" s="71">
        <f t="shared" si="14"/>
        <v>1068</v>
      </c>
      <c r="M20" s="71">
        <f t="shared" si="14"/>
        <v>1326</v>
      </c>
      <c r="N20" s="71">
        <f t="shared" si="14"/>
        <v>1593</v>
      </c>
      <c r="O20" s="71">
        <f t="shared" si="14"/>
        <v>1851</v>
      </c>
      <c r="P20" s="71">
        <f t="shared" si="14"/>
        <v>2135</v>
      </c>
      <c r="Q20" s="71">
        <f t="shared" si="14"/>
        <v>2349</v>
      </c>
      <c r="R20" s="71">
        <f t="shared" si="14"/>
        <v>2385</v>
      </c>
      <c r="S20" s="71">
        <f t="shared" si="14"/>
        <v>2669</v>
      </c>
      <c r="T20" s="72">
        <f t="shared" si="14"/>
        <v>3203</v>
      </c>
      <c r="AD20" s="46">
        <v>287.82</v>
      </c>
      <c r="AE20" s="46">
        <v>447.72</v>
      </c>
      <c r="AF20" s="46">
        <v>533.8199999999999</v>
      </c>
      <c r="AG20" s="46">
        <v>586.7099999999999</v>
      </c>
      <c r="AH20" s="46">
        <v>607.62</v>
      </c>
      <c r="AI20" s="46">
        <v>790.89</v>
      </c>
      <c r="AJ20" s="46">
        <v>1067.6399999999999</v>
      </c>
      <c r="AK20" s="46">
        <v>1325.9399999999998</v>
      </c>
      <c r="AL20" s="46">
        <v>1592.85</v>
      </c>
      <c r="AM20" s="46">
        <v>1851.15</v>
      </c>
      <c r="AN20" s="46">
        <v>2135.2799999999997</v>
      </c>
      <c r="AO20" s="46">
        <v>2349.3</v>
      </c>
      <c r="AP20" s="46">
        <v>2384.9700000000003</v>
      </c>
      <c r="AQ20" s="46">
        <v>2669.1</v>
      </c>
      <c r="AR20" s="46">
        <v>3202.92</v>
      </c>
    </row>
    <row r="21" ht="15.0" customHeight="1">
      <c r="B21" s="60">
        <v>9.0</v>
      </c>
      <c r="C21" s="61">
        <v>588.0</v>
      </c>
      <c r="D21" s="62" t="s">
        <v>59</v>
      </c>
      <c r="E21" s="63"/>
      <c r="F21" s="64">
        <f t="shared" ref="F21:T21" si="15">ROUND(AD21-(AD21*$L$5),0)</f>
        <v>18355</v>
      </c>
      <c r="G21" s="64">
        <f t="shared" si="15"/>
        <v>20128</v>
      </c>
      <c r="H21" s="64">
        <f t="shared" si="15"/>
        <v>22098</v>
      </c>
      <c r="I21" s="64">
        <f t="shared" si="15"/>
        <v>24068</v>
      </c>
      <c r="J21" s="64">
        <f t="shared" si="15"/>
        <v>24068</v>
      </c>
      <c r="K21" s="64">
        <f t="shared" si="15"/>
        <v>28341</v>
      </c>
      <c r="L21" s="64">
        <f t="shared" si="15"/>
        <v>31424</v>
      </c>
      <c r="M21" s="64">
        <f t="shared" si="15"/>
        <v>36694</v>
      </c>
      <c r="N21" s="64">
        <f t="shared" si="15"/>
        <v>38313</v>
      </c>
      <c r="O21" s="64">
        <f t="shared" si="15"/>
        <v>42113</v>
      </c>
      <c r="P21" s="64">
        <f t="shared" si="15"/>
        <v>47543</v>
      </c>
      <c r="Q21" s="64">
        <f t="shared" si="15"/>
        <v>57576</v>
      </c>
      <c r="R21" s="64">
        <f t="shared" si="15"/>
        <v>58830</v>
      </c>
      <c r="S21" s="64">
        <f t="shared" si="15"/>
        <v>72938</v>
      </c>
      <c r="T21" s="65">
        <f t="shared" si="15"/>
        <v>87047</v>
      </c>
      <c r="AD21" s="46">
        <v>18354.681024055197</v>
      </c>
      <c r="AE21" s="46">
        <v>20127.890026728004</v>
      </c>
      <c r="AF21" s="46">
        <v>22098.122251920002</v>
      </c>
      <c r="AG21" s="46">
        <v>24068.446379999998</v>
      </c>
      <c r="AH21" s="46">
        <v>24068.354477112003</v>
      </c>
      <c r="AI21" s="46">
        <v>28341.363825719996</v>
      </c>
      <c r="AJ21" s="46">
        <v>31423.663425330004</v>
      </c>
      <c r="AK21" s="46">
        <v>36693.50499539999</v>
      </c>
      <c r="AL21" s="46">
        <v>38312.89593318</v>
      </c>
      <c r="AM21" s="46">
        <v>42113.409055740005</v>
      </c>
      <c r="AN21" s="46">
        <v>47542.94279460001</v>
      </c>
      <c r="AO21" s="46">
        <v>57575.64119340001</v>
      </c>
      <c r="AP21" s="46">
        <v>58829.72849324999</v>
      </c>
      <c r="AQ21" s="46">
        <v>72938.21061656249</v>
      </c>
      <c r="AR21" s="46">
        <v>87046.692739875</v>
      </c>
    </row>
    <row r="22" ht="15.0" customHeight="1">
      <c r="B22" s="67"/>
      <c r="C22" s="68"/>
      <c r="D22" s="69" t="str">
        <f>RIGHT($M$5,21)</f>
        <v>ΔТ=70⁰С (95/85/20) Вт</v>
      </c>
      <c r="E22" s="70"/>
      <c r="F22" s="71">
        <f t="shared" ref="F22:T22" si="16">ROUND(IF($D22="ΔТ=70⁰С (95/85/20) Вт",AD22,(IF($D22="ΔТ=60⁰С (90/70/20) Вт",AD22*0.818,AD22*0.646))),0)</f>
        <v>325</v>
      </c>
      <c r="G22" s="71">
        <f t="shared" si="16"/>
        <v>506</v>
      </c>
      <c r="H22" s="71">
        <f t="shared" si="16"/>
        <v>600</v>
      </c>
      <c r="I22" s="71">
        <f t="shared" si="16"/>
        <v>661</v>
      </c>
      <c r="J22" s="71">
        <f t="shared" si="16"/>
        <v>685</v>
      </c>
      <c r="K22" s="71">
        <f t="shared" si="16"/>
        <v>891</v>
      </c>
      <c r="L22" s="71">
        <f t="shared" si="16"/>
        <v>1202</v>
      </c>
      <c r="M22" s="71">
        <f t="shared" si="16"/>
        <v>1492</v>
      </c>
      <c r="N22" s="71">
        <f t="shared" si="16"/>
        <v>1792</v>
      </c>
      <c r="O22" s="71">
        <f t="shared" si="16"/>
        <v>2082</v>
      </c>
      <c r="P22" s="71">
        <f t="shared" si="16"/>
        <v>2402</v>
      </c>
      <c r="Q22" s="71">
        <f t="shared" si="16"/>
        <v>2642</v>
      </c>
      <c r="R22" s="71">
        <f t="shared" si="16"/>
        <v>2683</v>
      </c>
      <c r="S22" s="71">
        <f t="shared" si="16"/>
        <v>3002</v>
      </c>
      <c r="T22" s="72">
        <f t="shared" si="16"/>
        <v>3604</v>
      </c>
      <c r="AD22" s="46">
        <v>324.72</v>
      </c>
      <c r="AE22" s="46">
        <v>505.53000000000003</v>
      </c>
      <c r="AF22" s="46">
        <v>600.24</v>
      </c>
      <c r="AG22" s="46">
        <v>660.51</v>
      </c>
      <c r="AH22" s="46">
        <v>685.11</v>
      </c>
      <c r="AI22" s="46">
        <v>890.52</v>
      </c>
      <c r="AJ22" s="46">
        <v>1201.71</v>
      </c>
      <c r="AK22" s="46">
        <v>1491.99</v>
      </c>
      <c r="AL22" s="46">
        <v>1792.1100000000001</v>
      </c>
      <c r="AM22" s="46">
        <v>2082.39</v>
      </c>
      <c r="AN22" s="46">
        <v>2402.19</v>
      </c>
      <c r="AO22" s="46">
        <v>2642.04</v>
      </c>
      <c r="AP22" s="46">
        <v>2682.6299999999997</v>
      </c>
      <c r="AQ22" s="46">
        <v>3002.43</v>
      </c>
      <c r="AR22" s="46">
        <v>3603.9</v>
      </c>
    </row>
    <row r="23" ht="15.0" customHeight="1">
      <c r="B23" s="60">
        <v>10.0</v>
      </c>
      <c r="C23" s="61">
        <v>654.0</v>
      </c>
      <c r="D23" s="62" t="s">
        <v>59</v>
      </c>
      <c r="E23" s="63"/>
      <c r="F23" s="64">
        <f t="shared" ref="F23:T23" si="17">ROUND(AD23-(AD23*$L$5),0)</f>
        <v>19786</v>
      </c>
      <c r="G23" s="64">
        <f t="shared" si="17"/>
        <v>21718</v>
      </c>
      <c r="H23" s="64">
        <f t="shared" si="17"/>
        <v>23865</v>
      </c>
      <c r="I23" s="64">
        <f t="shared" si="17"/>
        <v>26012</v>
      </c>
      <c r="J23" s="64">
        <f t="shared" si="17"/>
        <v>26012</v>
      </c>
      <c r="K23" s="64">
        <f t="shared" si="17"/>
        <v>30751</v>
      </c>
      <c r="L23" s="64">
        <f t="shared" si="17"/>
        <v>34181</v>
      </c>
      <c r="M23" s="64">
        <f t="shared" si="17"/>
        <v>40044</v>
      </c>
      <c r="N23" s="64">
        <f t="shared" si="17"/>
        <v>41842</v>
      </c>
      <c r="O23" s="64">
        <f t="shared" si="17"/>
        <v>46070</v>
      </c>
      <c r="P23" s="64">
        <f t="shared" si="17"/>
        <v>52111</v>
      </c>
      <c r="Q23" s="64">
        <f t="shared" si="17"/>
        <v>63159</v>
      </c>
      <c r="R23" s="64">
        <f t="shared" si="17"/>
        <v>64540</v>
      </c>
      <c r="S23" s="64">
        <f t="shared" si="17"/>
        <v>80076</v>
      </c>
      <c r="T23" s="65">
        <f t="shared" si="17"/>
        <v>95612</v>
      </c>
      <c r="AD23" s="46">
        <v>19785.940746224398</v>
      </c>
      <c r="AE23" s="46">
        <v>21718.178606915993</v>
      </c>
      <c r="AF23" s="46">
        <v>23865.10956324</v>
      </c>
      <c r="AG23" s="46">
        <v>26012.158919999998</v>
      </c>
      <c r="AH23" s="46">
        <v>26012.040519564</v>
      </c>
      <c r="AI23" s="46">
        <v>30751.097798520008</v>
      </c>
      <c r="AJ23" s="46">
        <v>34181.23892832</v>
      </c>
      <c r="AK23" s="46">
        <v>40043.80800684</v>
      </c>
      <c r="AL23" s="46">
        <v>41841.61968096</v>
      </c>
      <c r="AM23" s="46">
        <v>46070.252680319994</v>
      </c>
      <c r="AN23" s="46">
        <v>52111.15696512</v>
      </c>
      <c r="AO23" s="46">
        <v>63159.01406848001</v>
      </c>
      <c r="AP23" s="46">
        <v>64539.996206400014</v>
      </c>
      <c r="AQ23" s="46">
        <v>80076.04525800001</v>
      </c>
      <c r="AR23" s="46">
        <v>95612.09430960001</v>
      </c>
    </row>
    <row r="24" ht="15.0" customHeight="1">
      <c r="B24" s="67"/>
      <c r="C24" s="68"/>
      <c r="D24" s="69" t="str">
        <f>RIGHT($M$5,21)</f>
        <v>ΔТ=70⁰С (95/85/20) Вт</v>
      </c>
      <c r="E24" s="70"/>
      <c r="F24" s="71">
        <f t="shared" ref="F24:T24" si="18">ROUND(IF($D24="ΔТ=70⁰С (95/85/20) Вт",AD24,(IF($D24="ΔТ=60⁰С (90/70/20) Вт",AD24*0.818,AD24*0.646))),0)</f>
        <v>360</v>
      </c>
      <c r="G24" s="71">
        <f t="shared" si="18"/>
        <v>561</v>
      </c>
      <c r="H24" s="71">
        <f t="shared" si="18"/>
        <v>668</v>
      </c>
      <c r="I24" s="71">
        <f t="shared" si="18"/>
        <v>734</v>
      </c>
      <c r="J24" s="71">
        <f t="shared" si="18"/>
        <v>760</v>
      </c>
      <c r="K24" s="71">
        <f t="shared" si="18"/>
        <v>990</v>
      </c>
      <c r="L24" s="71">
        <f t="shared" si="18"/>
        <v>1335</v>
      </c>
      <c r="M24" s="71">
        <f t="shared" si="18"/>
        <v>1657</v>
      </c>
      <c r="N24" s="71">
        <f t="shared" si="18"/>
        <v>1991</v>
      </c>
      <c r="O24" s="71">
        <f t="shared" si="18"/>
        <v>2314</v>
      </c>
      <c r="P24" s="71">
        <f t="shared" si="18"/>
        <v>2669</v>
      </c>
      <c r="Q24" s="71">
        <f t="shared" si="18"/>
        <v>2936</v>
      </c>
      <c r="R24" s="71">
        <f t="shared" si="18"/>
        <v>2980</v>
      </c>
      <c r="S24" s="71">
        <f t="shared" si="18"/>
        <v>3337</v>
      </c>
      <c r="T24" s="72">
        <f t="shared" si="18"/>
        <v>4004</v>
      </c>
      <c r="AD24" s="46">
        <v>360.39000000000004</v>
      </c>
      <c r="AE24" s="46">
        <v>560.88</v>
      </c>
      <c r="AF24" s="46">
        <v>667.89</v>
      </c>
      <c r="AG24" s="46">
        <v>734.31</v>
      </c>
      <c r="AH24" s="46">
        <v>760.14</v>
      </c>
      <c r="AI24" s="46">
        <v>990.1500000000001</v>
      </c>
      <c r="AJ24" s="46">
        <v>1334.55</v>
      </c>
      <c r="AK24" s="46">
        <v>1656.8100000000002</v>
      </c>
      <c r="AL24" s="46">
        <v>1991.3700000000001</v>
      </c>
      <c r="AM24" s="46">
        <v>2313.6299999999997</v>
      </c>
      <c r="AN24" s="46">
        <v>2669.1</v>
      </c>
      <c r="AO24" s="46">
        <v>2936.01</v>
      </c>
      <c r="AP24" s="46">
        <v>2980.29</v>
      </c>
      <c r="AQ24" s="46">
        <v>3336.99</v>
      </c>
      <c r="AR24" s="46">
        <v>4003.6499999999996</v>
      </c>
    </row>
    <row r="25" ht="15.0" customHeight="1">
      <c r="B25" s="60">
        <v>11.0</v>
      </c>
      <c r="C25" s="61">
        <v>720.0</v>
      </c>
      <c r="D25" s="62" t="s">
        <v>59</v>
      </c>
      <c r="E25" s="63"/>
      <c r="F25" s="64">
        <f t="shared" ref="F25:T25" si="19">ROUND(AD25-(AD25*$L$5),0)</f>
        <v>21218</v>
      </c>
      <c r="G25" s="64">
        <f t="shared" si="19"/>
        <v>23310</v>
      </c>
      <c r="H25" s="64">
        <f t="shared" si="19"/>
        <v>25633</v>
      </c>
      <c r="I25" s="64">
        <f t="shared" si="19"/>
        <v>27958</v>
      </c>
      <c r="J25" s="64">
        <f t="shared" si="19"/>
        <v>27957</v>
      </c>
      <c r="K25" s="64">
        <f t="shared" si="19"/>
        <v>33166</v>
      </c>
      <c r="L25" s="64">
        <f t="shared" si="19"/>
        <v>36943</v>
      </c>
      <c r="M25" s="64">
        <f t="shared" si="19"/>
        <v>43398</v>
      </c>
      <c r="N25" s="64">
        <f t="shared" si="19"/>
        <v>45379</v>
      </c>
      <c r="O25" s="64">
        <f t="shared" si="19"/>
        <v>50035</v>
      </c>
      <c r="P25" s="64">
        <f t="shared" si="19"/>
        <v>56686</v>
      </c>
      <c r="Q25" s="64">
        <f t="shared" si="19"/>
        <v>68750</v>
      </c>
      <c r="R25" s="64">
        <f t="shared" si="19"/>
        <v>70258</v>
      </c>
      <c r="S25" s="64">
        <f t="shared" si="19"/>
        <v>87224</v>
      </c>
      <c r="T25" s="65">
        <f t="shared" si="19"/>
        <v>104189</v>
      </c>
      <c r="AD25" s="46">
        <v>21218.199585273902</v>
      </c>
      <c r="AE25" s="46">
        <v>23309.577316971</v>
      </c>
      <c r="AF25" s="46">
        <v>25633.33035219001</v>
      </c>
      <c r="AG25" s="46">
        <v>27957.54852</v>
      </c>
      <c r="AH25" s="46">
        <v>27957.08338740901</v>
      </c>
      <c r="AI25" s="46">
        <v>33165.805931279996</v>
      </c>
      <c r="AJ25" s="46">
        <v>36942.89974947</v>
      </c>
      <c r="AK25" s="46">
        <v>43397.81396676001</v>
      </c>
      <c r="AL25" s="46">
        <v>45379.24023204001</v>
      </c>
      <c r="AM25" s="46">
        <v>50035.27029534</v>
      </c>
      <c r="AN25" s="46">
        <v>56685.59302824</v>
      </c>
      <c r="AO25" s="46">
        <v>68749.99147896</v>
      </c>
      <c r="AP25" s="46">
        <v>70258.0412853</v>
      </c>
      <c r="AQ25" s="46">
        <v>87223.60160662502</v>
      </c>
      <c r="AR25" s="46">
        <v>104189.16192795002</v>
      </c>
    </row>
    <row r="26" ht="15.0" customHeight="1">
      <c r="B26" s="67"/>
      <c r="C26" s="68"/>
      <c r="D26" s="69" t="str">
        <f>RIGHT($M$5,21)</f>
        <v>ΔТ=70⁰С (95/85/20) Вт</v>
      </c>
      <c r="E26" s="70"/>
      <c r="F26" s="71">
        <f t="shared" ref="F26:T26" si="20">ROUND(IF($D26="ΔТ=70⁰С (95/85/20) Вт",AD26,(IF($D26="ΔТ=60⁰С (90/70/20) Вт",AD26*0.818,AD26*0.646))),0)</f>
        <v>396</v>
      </c>
      <c r="G26" s="71">
        <f t="shared" si="20"/>
        <v>616</v>
      </c>
      <c r="H26" s="71">
        <f t="shared" si="20"/>
        <v>734</v>
      </c>
      <c r="I26" s="71">
        <f t="shared" si="20"/>
        <v>807</v>
      </c>
      <c r="J26" s="71">
        <f t="shared" si="20"/>
        <v>836</v>
      </c>
      <c r="K26" s="71">
        <f t="shared" si="20"/>
        <v>1089</v>
      </c>
      <c r="L26" s="71">
        <f t="shared" si="20"/>
        <v>1469</v>
      </c>
      <c r="M26" s="71">
        <f t="shared" si="20"/>
        <v>1823</v>
      </c>
      <c r="N26" s="71">
        <f t="shared" si="20"/>
        <v>2189</v>
      </c>
      <c r="O26" s="71">
        <f t="shared" si="20"/>
        <v>2545</v>
      </c>
      <c r="P26" s="71">
        <f t="shared" si="20"/>
        <v>2936</v>
      </c>
      <c r="Q26" s="71">
        <f t="shared" si="20"/>
        <v>3230</v>
      </c>
      <c r="R26" s="71">
        <f t="shared" si="20"/>
        <v>3279</v>
      </c>
      <c r="S26" s="71">
        <f t="shared" si="20"/>
        <v>3670</v>
      </c>
      <c r="T26" s="72">
        <f t="shared" si="20"/>
        <v>4405</v>
      </c>
      <c r="AD26" s="46">
        <v>396.06</v>
      </c>
      <c r="AE26" s="46">
        <v>616.23</v>
      </c>
      <c r="AF26" s="46">
        <v>734.31</v>
      </c>
      <c r="AG26" s="46">
        <v>806.88</v>
      </c>
      <c r="AH26" s="46">
        <v>836.4</v>
      </c>
      <c r="AI26" s="46">
        <v>1088.55</v>
      </c>
      <c r="AJ26" s="46">
        <v>1468.62</v>
      </c>
      <c r="AK26" s="46">
        <v>1822.8600000000001</v>
      </c>
      <c r="AL26" s="46">
        <v>2189.4</v>
      </c>
      <c r="AM26" s="46">
        <v>2544.8700000000003</v>
      </c>
      <c r="AN26" s="46">
        <v>2936.01</v>
      </c>
      <c r="AO26" s="46">
        <v>3229.98</v>
      </c>
      <c r="AP26" s="46">
        <v>3279.18</v>
      </c>
      <c r="AQ26" s="46">
        <v>3670.32</v>
      </c>
      <c r="AR26" s="46">
        <v>4404.63</v>
      </c>
    </row>
    <row r="27" ht="14.25" customHeight="1">
      <c r="B27" s="60">
        <v>12.0</v>
      </c>
      <c r="C27" s="61">
        <v>786.0</v>
      </c>
      <c r="D27" s="62" t="s">
        <v>59</v>
      </c>
      <c r="E27" s="63"/>
      <c r="F27" s="64">
        <f t="shared" ref="F27:T27" si="21">ROUND(AD27-(AD27*$L$5),0)</f>
        <v>22634</v>
      </c>
      <c r="G27" s="64">
        <f t="shared" si="21"/>
        <v>24883</v>
      </c>
      <c r="H27" s="64">
        <f t="shared" si="21"/>
        <v>27382</v>
      </c>
      <c r="I27" s="64">
        <f t="shared" si="21"/>
        <v>29881</v>
      </c>
      <c r="J27" s="64">
        <f t="shared" si="21"/>
        <v>29880</v>
      </c>
      <c r="K27" s="64">
        <f t="shared" si="21"/>
        <v>35554</v>
      </c>
      <c r="L27" s="64">
        <f t="shared" si="21"/>
        <v>39671</v>
      </c>
      <c r="M27" s="64">
        <f t="shared" si="21"/>
        <v>46714</v>
      </c>
      <c r="N27" s="64">
        <f t="shared" si="21"/>
        <v>48871</v>
      </c>
      <c r="O27" s="64">
        <f t="shared" si="21"/>
        <v>53953</v>
      </c>
      <c r="P27" s="64">
        <f t="shared" si="21"/>
        <v>61208</v>
      </c>
      <c r="Q27" s="64">
        <f t="shared" si="21"/>
        <v>74278</v>
      </c>
      <c r="R27" s="64">
        <f t="shared" si="21"/>
        <v>75911</v>
      </c>
      <c r="S27" s="64">
        <f t="shared" si="21"/>
        <v>94290</v>
      </c>
      <c r="T27" s="65">
        <f t="shared" si="21"/>
        <v>112669</v>
      </c>
      <c r="AD27" s="46">
        <v>22634.2599617277</v>
      </c>
      <c r="AE27" s="46">
        <v>24882.977735252996</v>
      </c>
      <c r="AF27" s="46">
        <v>27381.55303917</v>
      </c>
      <c r="AG27" s="46">
        <v>29881.136339999994</v>
      </c>
      <c r="AH27" s="46">
        <v>29880.128343086995</v>
      </c>
      <c r="AI27" s="46">
        <v>35554.132233180004</v>
      </c>
      <c r="AJ27" s="46">
        <v>39671.38161558001</v>
      </c>
      <c r="AK27" s="46">
        <v>46714.12968024001</v>
      </c>
      <c r="AL27" s="46">
        <v>48870.860704380015</v>
      </c>
      <c r="AM27" s="46">
        <v>53953.09041077999</v>
      </c>
      <c r="AN27" s="46">
        <v>61208.13414671998</v>
      </c>
      <c r="AO27" s="46">
        <v>74277.54173487998</v>
      </c>
      <c r="AP27" s="46">
        <v>75911.21768340001</v>
      </c>
      <c r="AQ27" s="46">
        <v>94290.07210425001</v>
      </c>
      <c r="AR27" s="46">
        <v>112668.92652509999</v>
      </c>
    </row>
    <row r="28" ht="14.25" customHeight="1">
      <c r="B28" s="67"/>
      <c r="C28" s="68"/>
      <c r="D28" s="69" t="str">
        <f>RIGHT($M$5,21)</f>
        <v>ΔТ=70⁰С (95/85/20) Вт</v>
      </c>
      <c r="E28" s="70"/>
      <c r="F28" s="71">
        <f t="shared" ref="F28:T28" si="22">ROUND(IF($D28="ΔТ=70⁰С (95/85/20) Вт",AD28,(IF($D28="ΔТ=60⁰С (90/70/20) Вт",AD28*0.818,AD28*0.646))),0)</f>
        <v>433</v>
      </c>
      <c r="G28" s="71">
        <f t="shared" si="22"/>
        <v>673</v>
      </c>
      <c r="H28" s="71">
        <f t="shared" si="22"/>
        <v>801</v>
      </c>
      <c r="I28" s="71">
        <f t="shared" si="22"/>
        <v>881</v>
      </c>
      <c r="J28" s="71">
        <f t="shared" si="22"/>
        <v>913</v>
      </c>
      <c r="K28" s="71">
        <f t="shared" si="22"/>
        <v>1188</v>
      </c>
      <c r="L28" s="71">
        <f t="shared" si="22"/>
        <v>1601</v>
      </c>
      <c r="M28" s="71">
        <f t="shared" si="22"/>
        <v>1989</v>
      </c>
      <c r="N28" s="71">
        <f t="shared" si="22"/>
        <v>2389</v>
      </c>
      <c r="O28" s="71">
        <f t="shared" si="22"/>
        <v>2776</v>
      </c>
      <c r="P28" s="71">
        <f t="shared" si="22"/>
        <v>3203</v>
      </c>
      <c r="Q28" s="71">
        <f t="shared" si="22"/>
        <v>3524</v>
      </c>
      <c r="R28" s="71">
        <f t="shared" si="22"/>
        <v>3577</v>
      </c>
      <c r="S28" s="71">
        <f t="shared" si="22"/>
        <v>4004</v>
      </c>
      <c r="T28" s="72">
        <f t="shared" si="22"/>
        <v>4804</v>
      </c>
      <c r="AD28" s="46">
        <v>432.96</v>
      </c>
      <c r="AE28" s="46">
        <v>672.81</v>
      </c>
      <c r="AF28" s="46">
        <v>800.73</v>
      </c>
      <c r="AG28" s="46">
        <v>880.6800000000001</v>
      </c>
      <c r="AH28" s="46">
        <v>912.66</v>
      </c>
      <c r="AI28" s="46">
        <v>1188.18</v>
      </c>
      <c r="AJ28" s="46">
        <v>1601.46</v>
      </c>
      <c r="AK28" s="46">
        <v>1988.9100000000003</v>
      </c>
      <c r="AL28" s="46">
        <v>2388.6600000000003</v>
      </c>
      <c r="AM28" s="46">
        <v>2776.11</v>
      </c>
      <c r="AN28" s="46">
        <v>3202.92</v>
      </c>
      <c r="AO28" s="46">
        <v>3523.95</v>
      </c>
      <c r="AP28" s="46">
        <v>3576.8399999999997</v>
      </c>
      <c r="AQ28" s="46">
        <v>4003.6499999999996</v>
      </c>
      <c r="AR28" s="46">
        <v>4804.38</v>
      </c>
    </row>
    <row r="29" ht="15.0" customHeight="1">
      <c r="B29" s="60">
        <v>13.0</v>
      </c>
      <c r="C29" s="61">
        <v>852.0</v>
      </c>
      <c r="D29" s="62" t="s">
        <v>59</v>
      </c>
      <c r="E29" s="63"/>
      <c r="F29" s="64">
        <f t="shared" ref="F29:T29" si="23">ROUND(AD29-(AD29*$L$5),0)</f>
        <v>24050</v>
      </c>
      <c r="G29" s="64">
        <f t="shared" si="23"/>
        <v>26456</v>
      </c>
      <c r="H29" s="64">
        <f t="shared" si="23"/>
        <v>29130</v>
      </c>
      <c r="I29" s="64">
        <f t="shared" si="23"/>
        <v>31803</v>
      </c>
      <c r="J29" s="64">
        <f t="shared" si="23"/>
        <v>31803</v>
      </c>
      <c r="K29" s="64">
        <f t="shared" si="23"/>
        <v>37939</v>
      </c>
      <c r="L29" s="64">
        <f t="shared" si="23"/>
        <v>42400</v>
      </c>
      <c r="M29" s="64">
        <f t="shared" si="23"/>
        <v>50029</v>
      </c>
      <c r="N29" s="64">
        <f t="shared" si="23"/>
        <v>52367</v>
      </c>
      <c r="O29" s="64">
        <f t="shared" si="23"/>
        <v>57873</v>
      </c>
      <c r="P29" s="64">
        <f t="shared" si="23"/>
        <v>65731</v>
      </c>
      <c r="Q29" s="64">
        <f t="shared" si="23"/>
        <v>79805</v>
      </c>
      <c r="R29" s="64">
        <f t="shared" si="23"/>
        <v>81564</v>
      </c>
      <c r="S29" s="64">
        <f t="shared" si="23"/>
        <v>101357</v>
      </c>
      <c r="T29" s="65">
        <f t="shared" si="23"/>
        <v>121149</v>
      </c>
      <c r="AD29" s="46">
        <v>24050.320338181496</v>
      </c>
      <c r="AE29" s="46">
        <v>26456.37815353499</v>
      </c>
      <c r="AF29" s="46">
        <v>29129.775726150005</v>
      </c>
      <c r="AG29" s="46">
        <v>31803.0471</v>
      </c>
      <c r="AH29" s="46">
        <v>31803.173298764996</v>
      </c>
      <c r="AI29" s="46">
        <v>37939.24193399999</v>
      </c>
      <c r="AJ29" s="46">
        <v>42399.86348169001</v>
      </c>
      <c r="AK29" s="46">
        <v>50028.837093179995</v>
      </c>
      <c r="AL29" s="46">
        <v>52367.30607834</v>
      </c>
      <c r="AM29" s="46">
        <v>57872.51882676002</v>
      </c>
      <c r="AN29" s="46">
        <v>65730.6752652</v>
      </c>
      <c r="AO29" s="46">
        <v>79805.0919908</v>
      </c>
      <c r="AP29" s="46">
        <v>81564.3940815</v>
      </c>
      <c r="AQ29" s="46">
        <v>101356.54260187499</v>
      </c>
      <c r="AR29" s="46">
        <v>121148.69112224999</v>
      </c>
    </row>
    <row r="30" ht="15.0" customHeight="1">
      <c r="B30" s="67"/>
      <c r="C30" s="68"/>
      <c r="D30" s="69" t="str">
        <f>RIGHT($M$5,21)</f>
        <v>ΔТ=70⁰С (95/85/20) Вт</v>
      </c>
      <c r="E30" s="70"/>
      <c r="F30" s="71">
        <f t="shared" ref="F30:T30" si="24">ROUND(IF($D30="ΔТ=70⁰С (95/85/20) Вт",AD30,(IF($D30="ΔТ=60⁰С (90/70/20) Вт",AD30*0.818,AD30*0.646))),0)</f>
        <v>469</v>
      </c>
      <c r="G30" s="71">
        <f t="shared" si="24"/>
        <v>728</v>
      </c>
      <c r="H30" s="71">
        <f t="shared" si="24"/>
        <v>867</v>
      </c>
      <c r="I30" s="71">
        <f t="shared" si="24"/>
        <v>954</v>
      </c>
      <c r="J30" s="71">
        <f t="shared" si="24"/>
        <v>989</v>
      </c>
      <c r="K30" s="71">
        <f t="shared" si="24"/>
        <v>1287</v>
      </c>
      <c r="L30" s="71">
        <f t="shared" si="24"/>
        <v>1736</v>
      </c>
      <c r="M30" s="71">
        <f t="shared" si="24"/>
        <v>2154</v>
      </c>
      <c r="N30" s="71">
        <f t="shared" si="24"/>
        <v>2588</v>
      </c>
      <c r="O30" s="71">
        <f t="shared" si="24"/>
        <v>3007</v>
      </c>
      <c r="P30" s="71">
        <f t="shared" si="24"/>
        <v>3470</v>
      </c>
      <c r="Q30" s="71">
        <f t="shared" si="24"/>
        <v>3817</v>
      </c>
      <c r="R30" s="71">
        <f t="shared" si="24"/>
        <v>3875</v>
      </c>
      <c r="S30" s="71">
        <f t="shared" si="24"/>
        <v>4337</v>
      </c>
      <c r="T30" s="72">
        <f t="shared" si="24"/>
        <v>5205</v>
      </c>
      <c r="AD30" s="46">
        <v>468.63</v>
      </c>
      <c r="AE30" s="46">
        <v>728.16</v>
      </c>
      <c r="AF30" s="46">
        <v>867.15</v>
      </c>
      <c r="AG30" s="46">
        <v>954.48</v>
      </c>
      <c r="AH30" s="46">
        <v>988.9199999999998</v>
      </c>
      <c r="AI30" s="46">
        <v>1286.5800000000002</v>
      </c>
      <c r="AJ30" s="46">
        <v>1735.53</v>
      </c>
      <c r="AK30" s="46">
        <v>2153.73</v>
      </c>
      <c r="AL30" s="46">
        <v>2587.92</v>
      </c>
      <c r="AM30" s="46">
        <v>3007.35</v>
      </c>
      <c r="AN30" s="46">
        <v>3469.83</v>
      </c>
      <c r="AO30" s="46">
        <v>3816.69</v>
      </c>
      <c r="AP30" s="46">
        <v>3874.5</v>
      </c>
      <c r="AQ30" s="46">
        <v>4336.98</v>
      </c>
      <c r="AR30" s="46">
        <v>5205.36</v>
      </c>
    </row>
    <row r="31" ht="15.0" customHeight="1">
      <c r="B31" s="60">
        <v>14.0</v>
      </c>
      <c r="C31" s="61">
        <v>918.0</v>
      </c>
      <c r="D31" s="62" t="s">
        <v>59</v>
      </c>
      <c r="E31" s="63"/>
      <c r="F31" s="64">
        <f t="shared" ref="F31:T31" si="25">ROUND(AD31-(AD31*$L$5),0)</f>
        <v>25610</v>
      </c>
      <c r="G31" s="64">
        <f t="shared" si="25"/>
        <v>28190</v>
      </c>
      <c r="H31" s="64">
        <f t="shared" si="25"/>
        <v>31056</v>
      </c>
      <c r="I31" s="64">
        <f t="shared" si="25"/>
        <v>33921</v>
      </c>
      <c r="J31" s="64">
        <f t="shared" si="25"/>
        <v>33922</v>
      </c>
      <c r="K31" s="64">
        <f t="shared" si="25"/>
        <v>40324</v>
      </c>
      <c r="L31" s="64">
        <f t="shared" si="25"/>
        <v>45128</v>
      </c>
      <c r="M31" s="64">
        <f t="shared" si="25"/>
        <v>53344</v>
      </c>
      <c r="N31" s="64">
        <f t="shared" si="25"/>
        <v>55864</v>
      </c>
      <c r="O31" s="64">
        <f t="shared" si="25"/>
        <v>61792</v>
      </c>
      <c r="P31" s="64">
        <f t="shared" si="25"/>
        <v>70253</v>
      </c>
      <c r="Q31" s="64">
        <f t="shared" si="25"/>
        <v>85333</v>
      </c>
      <c r="R31" s="64">
        <f t="shared" si="25"/>
        <v>87218</v>
      </c>
      <c r="S31" s="64">
        <f t="shared" si="25"/>
        <v>108423</v>
      </c>
      <c r="T31" s="65">
        <f t="shared" si="25"/>
        <v>129628</v>
      </c>
      <c r="AD31" s="46">
        <v>25610.331654467987</v>
      </c>
      <c r="AE31" s="46">
        <v>28189.724060520002</v>
      </c>
      <c r="AF31" s="46">
        <v>31055.715622799988</v>
      </c>
      <c r="AG31" s="46">
        <v>33921.173879999995</v>
      </c>
      <c r="AH31" s="46">
        <v>33921.707185080006</v>
      </c>
      <c r="AI31" s="46">
        <v>40324.35163482001</v>
      </c>
      <c r="AJ31" s="46">
        <v>45128.34534780001</v>
      </c>
      <c r="AK31" s="46">
        <v>53343.54450612</v>
      </c>
      <c r="AL31" s="46">
        <v>55863.7514523</v>
      </c>
      <c r="AM31" s="46">
        <v>61791.94724274</v>
      </c>
      <c r="AN31" s="46">
        <v>70253.21638368</v>
      </c>
      <c r="AO31" s="46">
        <v>85332.64224672</v>
      </c>
      <c r="AP31" s="46">
        <v>87217.57047960002</v>
      </c>
      <c r="AQ31" s="46">
        <v>108423.0130995</v>
      </c>
      <c r="AR31" s="46">
        <v>129628.45571940002</v>
      </c>
    </row>
    <row r="32" ht="15.0" customHeight="1">
      <c r="B32" s="73"/>
      <c r="C32" s="74"/>
      <c r="D32" s="69" t="str">
        <f>RIGHT($M$5,21)</f>
        <v>ΔТ=70⁰С (95/85/20) Вт</v>
      </c>
      <c r="E32" s="70"/>
      <c r="F32" s="71">
        <f t="shared" ref="F32:T32" si="26">ROUND(IF($D32="ΔТ=70⁰С (95/85/20) Вт",AD32,(IF($D32="ΔТ=60⁰С (90/70/20) Вт",AD32*0.818,AD32*0.646))),0)</f>
        <v>506</v>
      </c>
      <c r="G32" s="71">
        <f t="shared" si="26"/>
        <v>785</v>
      </c>
      <c r="H32" s="71">
        <f t="shared" si="26"/>
        <v>935</v>
      </c>
      <c r="I32" s="71">
        <f t="shared" si="26"/>
        <v>1027</v>
      </c>
      <c r="J32" s="71">
        <f t="shared" si="26"/>
        <v>1065</v>
      </c>
      <c r="K32" s="71">
        <f t="shared" si="26"/>
        <v>1386</v>
      </c>
      <c r="L32" s="71">
        <f t="shared" si="26"/>
        <v>1868</v>
      </c>
      <c r="M32" s="71">
        <f t="shared" si="26"/>
        <v>2320</v>
      </c>
      <c r="N32" s="71">
        <f t="shared" si="26"/>
        <v>2787</v>
      </c>
      <c r="O32" s="71">
        <f t="shared" si="26"/>
        <v>3239</v>
      </c>
      <c r="P32" s="71">
        <f t="shared" si="26"/>
        <v>3737</v>
      </c>
      <c r="Q32" s="71">
        <f t="shared" si="26"/>
        <v>4111</v>
      </c>
      <c r="R32" s="71">
        <f t="shared" si="26"/>
        <v>4173</v>
      </c>
      <c r="S32" s="71">
        <f t="shared" si="26"/>
        <v>4672</v>
      </c>
      <c r="T32" s="72">
        <f t="shared" si="26"/>
        <v>5605</v>
      </c>
      <c r="AD32" s="46">
        <v>505.53000000000003</v>
      </c>
      <c r="AE32" s="46">
        <v>784.74</v>
      </c>
      <c r="AF32" s="46">
        <v>934.8</v>
      </c>
      <c r="AG32" s="46">
        <v>1027.05</v>
      </c>
      <c r="AH32" s="46">
        <v>1065.18</v>
      </c>
      <c r="AI32" s="46">
        <v>1386.21</v>
      </c>
      <c r="AJ32" s="46">
        <v>1868.37</v>
      </c>
      <c r="AK32" s="46">
        <v>2319.7799999999997</v>
      </c>
      <c r="AL32" s="46">
        <v>2787.18</v>
      </c>
      <c r="AM32" s="46">
        <v>3238.5899999999997</v>
      </c>
      <c r="AN32" s="46">
        <v>3736.74</v>
      </c>
      <c r="AO32" s="46">
        <v>4110.66</v>
      </c>
      <c r="AP32" s="46">
        <v>4173.39</v>
      </c>
      <c r="AQ32" s="46">
        <v>4671.54</v>
      </c>
      <c r="AR32" s="46">
        <v>5605.11</v>
      </c>
    </row>
    <row r="33" ht="26.25" customHeight="1">
      <c r="B33" s="7"/>
      <c r="C33" s="7"/>
      <c r="D33" s="7"/>
      <c r="E33" s="7"/>
      <c r="F33" s="7"/>
      <c r="G33" s="7"/>
      <c r="H33" s="7"/>
      <c r="I33" s="75" t="s">
        <v>60</v>
      </c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</row>
    <row r="34" ht="15.0" customHeight="1">
      <c r="B34" s="76" t="s">
        <v>57</v>
      </c>
      <c r="C34" s="5"/>
      <c r="D34" s="5"/>
      <c r="E34" s="63"/>
      <c r="F34" s="77">
        <v>270.0</v>
      </c>
      <c r="G34" s="78">
        <v>420.0</v>
      </c>
      <c r="H34" s="78">
        <v>500.0</v>
      </c>
      <c r="I34" s="78">
        <v>550.0</v>
      </c>
      <c r="J34" s="78">
        <v>570.0</v>
      </c>
      <c r="K34" s="78">
        <v>750.0</v>
      </c>
      <c r="L34" s="78">
        <v>1000.0</v>
      </c>
      <c r="M34" s="78">
        <v>1250.0</v>
      </c>
      <c r="N34" s="78">
        <v>1500.0</v>
      </c>
      <c r="O34" s="78">
        <v>1750.0</v>
      </c>
      <c r="P34" s="78">
        <v>2000.0</v>
      </c>
      <c r="Q34" s="78">
        <v>2200.0</v>
      </c>
      <c r="R34" s="78">
        <v>2250.0</v>
      </c>
      <c r="S34" s="78">
        <v>2500.0</v>
      </c>
      <c r="T34" s="79">
        <v>3000.0</v>
      </c>
    </row>
    <row r="35" ht="15.0" customHeight="1">
      <c r="B35" s="80" t="s">
        <v>61</v>
      </c>
      <c r="C35" s="11"/>
      <c r="D35" s="11"/>
      <c r="E35" s="44"/>
      <c r="F35" s="81">
        <v>200.0</v>
      </c>
      <c r="G35" s="81">
        <v>350.0</v>
      </c>
      <c r="H35" s="81">
        <v>430.0</v>
      </c>
      <c r="I35" s="81">
        <v>480.0</v>
      </c>
      <c r="J35" s="81">
        <v>500.0</v>
      </c>
      <c r="K35" s="81">
        <v>680.0</v>
      </c>
      <c r="L35" s="81">
        <v>930.0</v>
      </c>
      <c r="M35" s="81">
        <v>1180.0</v>
      </c>
      <c r="N35" s="81">
        <v>1430.0</v>
      </c>
      <c r="O35" s="81">
        <v>1680.0</v>
      </c>
      <c r="P35" s="81">
        <v>1930.0</v>
      </c>
      <c r="Q35" s="81">
        <v>2130.0</v>
      </c>
      <c r="R35" s="81">
        <v>2180.0</v>
      </c>
      <c r="S35" s="81">
        <v>2430.0</v>
      </c>
      <c r="T35" s="82">
        <v>2930.0</v>
      </c>
    </row>
    <row r="36" ht="15.0" customHeight="1">
      <c r="B36" s="80" t="s">
        <v>62</v>
      </c>
      <c r="C36" s="11"/>
      <c r="D36" s="11"/>
      <c r="E36" s="44"/>
      <c r="F36" s="83">
        <v>60.0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2"/>
    </row>
    <row r="37" ht="47.25" customHeight="1">
      <c r="B37" s="84" t="s">
        <v>7</v>
      </c>
      <c r="C37" s="85" t="s">
        <v>63</v>
      </c>
      <c r="D37" s="85" t="s">
        <v>82</v>
      </c>
      <c r="E37" s="86" t="s">
        <v>65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8"/>
    </row>
    <row r="38" ht="15.75" customHeight="1">
      <c r="B38" s="89">
        <v>2.0</v>
      </c>
      <c r="C38" s="90">
        <v>66.0</v>
      </c>
      <c r="D38" s="90">
        <v>38.0</v>
      </c>
      <c r="E38" s="91" t="s">
        <v>66</v>
      </c>
      <c r="F38" s="92">
        <v>2.5</v>
      </c>
      <c r="G38" s="92">
        <v>4.3</v>
      </c>
      <c r="H38" s="92">
        <v>5.3</v>
      </c>
      <c r="I38" s="92">
        <v>5.5</v>
      </c>
      <c r="J38" s="92">
        <v>5.8</v>
      </c>
      <c r="K38" s="92">
        <v>7.0</v>
      </c>
      <c r="L38" s="92">
        <v>8.9</v>
      </c>
      <c r="M38" s="92">
        <v>10.8</v>
      </c>
      <c r="N38" s="92">
        <v>12.7</v>
      </c>
      <c r="O38" s="92">
        <v>14.6</v>
      </c>
      <c r="P38" s="92">
        <v>16.4</v>
      </c>
      <c r="Q38" s="92">
        <v>17.5</v>
      </c>
      <c r="R38" s="92">
        <v>18.3</v>
      </c>
      <c r="S38" s="92">
        <v>20.2</v>
      </c>
      <c r="T38" s="93">
        <v>24.1</v>
      </c>
    </row>
    <row r="39" ht="15.75" customHeight="1">
      <c r="B39" s="67"/>
      <c r="C39" s="68"/>
      <c r="D39" s="68"/>
      <c r="E39" s="103" t="s">
        <v>67</v>
      </c>
      <c r="F39" s="95">
        <v>0.9</v>
      </c>
      <c r="G39" s="96">
        <v>1.3</v>
      </c>
      <c r="H39" s="96">
        <v>1.5</v>
      </c>
      <c r="I39" s="96">
        <v>1.6</v>
      </c>
      <c r="J39" s="96">
        <v>1.7</v>
      </c>
      <c r="K39" s="96">
        <v>2.2</v>
      </c>
      <c r="L39" s="96">
        <v>2.9</v>
      </c>
      <c r="M39" s="96">
        <v>3.6</v>
      </c>
      <c r="N39" s="96">
        <v>4.3</v>
      </c>
      <c r="O39" s="96">
        <v>4.9</v>
      </c>
      <c r="P39" s="96">
        <v>5.6</v>
      </c>
      <c r="Q39" s="96">
        <v>6.2</v>
      </c>
      <c r="R39" s="96">
        <v>6.3</v>
      </c>
      <c r="S39" s="96">
        <v>7.0</v>
      </c>
      <c r="T39" s="97">
        <v>8.4</v>
      </c>
    </row>
    <row r="40" ht="15.75" customHeight="1">
      <c r="B40" s="89">
        <v>3.0</v>
      </c>
      <c r="C40" s="90">
        <v>132.0</v>
      </c>
      <c r="D40" s="90" t="s">
        <v>83</v>
      </c>
      <c r="E40" s="91" t="s">
        <v>66</v>
      </c>
      <c r="F40" s="92">
        <v>3.7</v>
      </c>
      <c r="G40" s="92">
        <v>6.2</v>
      </c>
      <c r="H40" s="92">
        <v>7.6</v>
      </c>
      <c r="I40" s="92">
        <v>8.1</v>
      </c>
      <c r="J40" s="92">
        <v>8.4</v>
      </c>
      <c r="K40" s="92">
        <v>10.4</v>
      </c>
      <c r="L40" s="92">
        <v>13.3</v>
      </c>
      <c r="M40" s="92">
        <v>16.1</v>
      </c>
      <c r="N40" s="92">
        <v>18.9</v>
      </c>
      <c r="O40" s="92">
        <v>21.7</v>
      </c>
      <c r="P40" s="92">
        <v>24.5</v>
      </c>
      <c r="Q40" s="92">
        <v>25.6</v>
      </c>
      <c r="R40" s="92">
        <v>27.4</v>
      </c>
      <c r="S40" s="92">
        <v>30.2</v>
      </c>
      <c r="T40" s="93">
        <v>35.8</v>
      </c>
    </row>
    <row r="41" ht="15.75" customHeight="1">
      <c r="B41" s="73"/>
      <c r="C41" s="74"/>
      <c r="D41" s="74"/>
      <c r="E41" s="94" t="s">
        <v>67</v>
      </c>
      <c r="F41" s="96">
        <v>1.3</v>
      </c>
      <c r="G41" s="96">
        <v>2.0</v>
      </c>
      <c r="H41" s="96">
        <v>2.3</v>
      </c>
      <c r="I41" s="96">
        <v>2.5</v>
      </c>
      <c r="J41" s="96">
        <v>2.6</v>
      </c>
      <c r="K41" s="96">
        <v>3.3</v>
      </c>
      <c r="L41" s="96">
        <v>4.3</v>
      </c>
      <c r="M41" s="96">
        <v>5.4</v>
      </c>
      <c r="N41" s="96">
        <v>6.4</v>
      </c>
      <c r="O41" s="96">
        <v>7.4</v>
      </c>
      <c r="P41" s="96">
        <v>8.5</v>
      </c>
      <c r="Q41" s="96">
        <v>9.3</v>
      </c>
      <c r="R41" s="96">
        <v>9.5</v>
      </c>
      <c r="S41" s="96">
        <v>10.5</v>
      </c>
      <c r="T41" s="97">
        <v>12.6</v>
      </c>
    </row>
    <row r="42" ht="15.75" customHeight="1">
      <c r="B42" s="98">
        <v>4.0</v>
      </c>
      <c r="C42" s="90">
        <v>198.0</v>
      </c>
      <c r="D42" s="99">
        <v>104.0</v>
      </c>
      <c r="E42" s="100" t="s">
        <v>66</v>
      </c>
      <c r="F42" s="101">
        <v>4.9</v>
      </c>
      <c r="G42" s="101">
        <v>8.3</v>
      </c>
      <c r="H42" s="101">
        <v>10.1</v>
      </c>
      <c r="I42" s="101">
        <v>10.8</v>
      </c>
      <c r="J42" s="101">
        <v>11.2</v>
      </c>
      <c r="K42" s="101">
        <v>13.8</v>
      </c>
      <c r="L42" s="101">
        <v>17.6</v>
      </c>
      <c r="M42" s="101">
        <v>21.3</v>
      </c>
      <c r="N42" s="101">
        <v>25.2</v>
      </c>
      <c r="O42" s="101">
        <v>28.9</v>
      </c>
      <c r="P42" s="101">
        <v>32.7</v>
      </c>
      <c r="Q42" s="101">
        <v>35.5</v>
      </c>
      <c r="R42" s="101">
        <v>36.4</v>
      </c>
      <c r="S42" s="101">
        <v>40.2</v>
      </c>
      <c r="T42" s="102">
        <v>47.8</v>
      </c>
    </row>
    <row r="43" ht="15.75" customHeight="1">
      <c r="B43" s="67"/>
      <c r="C43" s="68"/>
      <c r="D43" s="68"/>
      <c r="E43" s="103" t="s">
        <v>67</v>
      </c>
      <c r="F43" s="81">
        <v>1.8</v>
      </c>
      <c r="G43" s="81">
        <v>2.6</v>
      </c>
      <c r="H43" s="81">
        <v>3.1</v>
      </c>
      <c r="I43" s="81">
        <v>3.3</v>
      </c>
      <c r="J43" s="81">
        <v>3.4</v>
      </c>
      <c r="K43" s="81">
        <v>4.4</v>
      </c>
      <c r="L43" s="81">
        <v>5.8</v>
      </c>
      <c r="M43" s="81">
        <v>7.2</v>
      </c>
      <c r="N43" s="81">
        <v>8.6</v>
      </c>
      <c r="O43" s="81">
        <v>9.9</v>
      </c>
      <c r="P43" s="81">
        <v>11.3</v>
      </c>
      <c r="Q43" s="81">
        <v>12.4</v>
      </c>
      <c r="R43" s="81">
        <v>12.7</v>
      </c>
      <c r="S43" s="81">
        <v>14.1</v>
      </c>
      <c r="T43" s="82">
        <v>16.8</v>
      </c>
    </row>
    <row r="44" ht="15.75" customHeight="1">
      <c r="B44" s="89">
        <v>5.0</v>
      </c>
      <c r="C44" s="90">
        <v>264.0</v>
      </c>
      <c r="D44" s="90" t="s">
        <v>84</v>
      </c>
      <c r="E44" s="91" t="s">
        <v>66</v>
      </c>
      <c r="F44" s="92">
        <v>6.1</v>
      </c>
      <c r="G44" s="92">
        <v>10.3</v>
      </c>
      <c r="H44" s="92">
        <v>12.5</v>
      </c>
      <c r="I44" s="92">
        <v>13.4</v>
      </c>
      <c r="J44" s="92">
        <v>14.1</v>
      </c>
      <c r="K44" s="92">
        <v>17.2</v>
      </c>
      <c r="L44" s="92">
        <v>21.9</v>
      </c>
      <c r="M44" s="92">
        <v>26.7</v>
      </c>
      <c r="N44" s="92">
        <v>31.4</v>
      </c>
      <c r="O44" s="92">
        <v>36.1</v>
      </c>
      <c r="P44" s="92">
        <v>40.8</v>
      </c>
      <c r="Q44" s="92">
        <v>43.2</v>
      </c>
      <c r="R44" s="92">
        <v>45.5</v>
      </c>
      <c r="S44" s="92">
        <v>50.2</v>
      </c>
      <c r="T44" s="93">
        <v>59.7</v>
      </c>
    </row>
    <row r="45" ht="15.75" customHeight="1">
      <c r="B45" s="73"/>
      <c r="C45" s="74"/>
      <c r="D45" s="74"/>
      <c r="E45" s="94" t="s">
        <v>67</v>
      </c>
      <c r="F45" s="104">
        <v>2.3</v>
      </c>
      <c r="G45" s="104">
        <v>3.3</v>
      </c>
      <c r="H45" s="104">
        <v>3.8</v>
      </c>
      <c r="I45" s="104">
        <v>4.2</v>
      </c>
      <c r="J45" s="104">
        <v>4.3</v>
      </c>
      <c r="K45" s="104">
        <v>5.6</v>
      </c>
      <c r="L45" s="104">
        <v>7.3</v>
      </c>
      <c r="M45" s="104">
        <v>9.0</v>
      </c>
      <c r="N45" s="104">
        <v>10.7</v>
      </c>
      <c r="O45" s="104">
        <v>12.4</v>
      </c>
      <c r="P45" s="104">
        <v>14.1</v>
      </c>
      <c r="Q45" s="104">
        <v>15.5</v>
      </c>
      <c r="R45" s="104">
        <v>15.9</v>
      </c>
      <c r="S45" s="104">
        <v>17.6</v>
      </c>
      <c r="T45" s="105">
        <v>21.0</v>
      </c>
    </row>
    <row r="46" ht="15.75" customHeight="1">
      <c r="B46" s="98">
        <v>6.0</v>
      </c>
      <c r="C46" s="99">
        <v>330.0</v>
      </c>
      <c r="D46" s="90">
        <v>170.0</v>
      </c>
      <c r="E46" s="100" t="s">
        <v>66</v>
      </c>
      <c r="F46" s="92">
        <v>7.4</v>
      </c>
      <c r="G46" s="92">
        <v>12.4</v>
      </c>
      <c r="H46" s="92">
        <v>15.0</v>
      </c>
      <c r="I46" s="92">
        <v>16.1</v>
      </c>
      <c r="J46" s="92">
        <v>16.8</v>
      </c>
      <c r="K46" s="92">
        <v>20.7</v>
      </c>
      <c r="L46" s="92">
        <v>26.3</v>
      </c>
      <c r="M46" s="92">
        <v>31.9</v>
      </c>
      <c r="N46" s="92">
        <v>37.6</v>
      </c>
      <c r="O46" s="92">
        <v>43.3</v>
      </c>
      <c r="P46" s="92">
        <v>48.9</v>
      </c>
      <c r="Q46" s="92">
        <v>52.3</v>
      </c>
      <c r="R46" s="92">
        <v>54.5</v>
      </c>
      <c r="S46" s="92">
        <v>60.2</v>
      </c>
      <c r="T46" s="93">
        <v>71.6</v>
      </c>
    </row>
    <row r="47" ht="15.75" customHeight="1">
      <c r="B47" s="67"/>
      <c r="C47" s="74"/>
      <c r="D47" s="74"/>
      <c r="E47" s="103" t="s">
        <v>67</v>
      </c>
      <c r="F47" s="96">
        <v>2.7</v>
      </c>
      <c r="G47" s="96">
        <v>3.9</v>
      </c>
      <c r="H47" s="96">
        <v>4.6</v>
      </c>
      <c r="I47" s="96">
        <v>5.0</v>
      </c>
      <c r="J47" s="96">
        <v>5.2</v>
      </c>
      <c r="K47" s="96">
        <v>6.7</v>
      </c>
      <c r="L47" s="96">
        <v>8.7</v>
      </c>
      <c r="M47" s="96">
        <v>10.8</v>
      </c>
      <c r="N47" s="96">
        <v>12.9</v>
      </c>
      <c r="O47" s="96">
        <v>14.9</v>
      </c>
      <c r="P47" s="96">
        <v>17.0</v>
      </c>
      <c r="Q47" s="96">
        <v>18.6</v>
      </c>
      <c r="R47" s="96">
        <v>19.0</v>
      </c>
      <c r="S47" s="96">
        <v>21.1</v>
      </c>
      <c r="T47" s="97">
        <v>25.2</v>
      </c>
    </row>
    <row r="48" ht="15.75" customHeight="1">
      <c r="B48" s="89">
        <v>7.0</v>
      </c>
      <c r="C48" s="90">
        <v>396.0</v>
      </c>
      <c r="D48" s="90" t="s">
        <v>85</v>
      </c>
      <c r="E48" s="91" t="s">
        <v>66</v>
      </c>
      <c r="F48" s="92">
        <v>8.6</v>
      </c>
      <c r="G48" s="92">
        <v>14.5</v>
      </c>
      <c r="H48" s="92">
        <v>17.5</v>
      </c>
      <c r="I48" s="92">
        <v>18.7</v>
      </c>
      <c r="J48" s="92">
        <v>19.7</v>
      </c>
      <c r="K48" s="92">
        <v>24.1</v>
      </c>
      <c r="L48" s="92">
        <v>30.6</v>
      </c>
      <c r="M48" s="92">
        <v>37.2</v>
      </c>
      <c r="N48" s="92">
        <v>43.9</v>
      </c>
      <c r="O48" s="92">
        <v>50.4</v>
      </c>
      <c r="P48" s="92">
        <v>57.0</v>
      </c>
      <c r="Q48" s="92">
        <v>61.2</v>
      </c>
      <c r="R48" s="92">
        <v>63.6</v>
      </c>
      <c r="S48" s="92">
        <v>70.2</v>
      </c>
      <c r="T48" s="93">
        <v>83.5</v>
      </c>
    </row>
    <row r="49" ht="15.75" customHeight="1">
      <c r="B49" s="73"/>
      <c r="C49" s="74"/>
      <c r="D49" s="74"/>
      <c r="E49" s="94" t="s">
        <v>67</v>
      </c>
      <c r="F49" s="96">
        <v>3.2</v>
      </c>
      <c r="G49" s="96">
        <v>4.6</v>
      </c>
      <c r="H49" s="96">
        <v>5.4</v>
      </c>
      <c r="I49" s="96">
        <v>5.9</v>
      </c>
      <c r="J49" s="96">
        <v>6.1</v>
      </c>
      <c r="K49" s="96">
        <v>7.8</v>
      </c>
      <c r="L49" s="96">
        <v>10.2</v>
      </c>
      <c r="M49" s="96">
        <v>12.6</v>
      </c>
      <c r="N49" s="96">
        <v>15.0</v>
      </c>
      <c r="O49" s="96">
        <v>17.4</v>
      </c>
      <c r="P49" s="96">
        <v>19.8</v>
      </c>
      <c r="Q49" s="96">
        <v>21.7</v>
      </c>
      <c r="R49" s="96">
        <v>22.2</v>
      </c>
      <c r="S49" s="96">
        <v>24.6</v>
      </c>
      <c r="T49" s="97">
        <v>29.4</v>
      </c>
    </row>
    <row r="50" ht="15.75" customHeight="1">
      <c r="B50" s="98">
        <v>8.0</v>
      </c>
      <c r="C50" s="90">
        <v>462.0</v>
      </c>
      <c r="D50" s="90">
        <v>236.0</v>
      </c>
      <c r="E50" s="100" t="s">
        <v>66</v>
      </c>
      <c r="F50" s="101">
        <v>9.8</v>
      </c>
      <c r="G50" s="101">
        <v>16.6</v>
      </c>
      <c r="H50" s="101">
        <v>19.9</v>
      </c>
      <c r="I50" s="101">
        <v>21.4</v>
      </c>
      <c r="J50" s="101">
        <v>22.5</v>
      </c>
      <c r="K50" s="101">
        <v>27.5</v>
      </c>
      <c r="L50" s="101">
        <v>35.0</v>
      </c>
      <c r="M50" s="101">
        <v>42.5</v>
      </c>
      <c r="N50" s="101">
        <v>50.1</v>
      </c>
      <c r="O50" s="101">
        <v>57.6</v>
      </c>
      <c r="P50" s="101">
        <v>65.2</v>
      </c>
      <c r="Q50" s="101">
        <v>69.6</v>
      </c>
      <c r="R50" s="101">
        <v>72.7</v>
      </c>
      <c r="S50" s="101">
        <v>80.3</v>
      </c>
      <c r="T50" s="102">
        <v>95.5</v>
      </c>
    </row>
    <row r="51" ht="15.75" customHeight="1">
      <c r="B51" s="67"/>
      <c r="C51" s="74"/>
      <c r="D51" s="74"/>
      <c r="E51" s="103" t="s">
        <v>67</v>
      </c>
      <c r="F51" s="81">
        <v>3.6</v>
      </c>
      <c r="G51" s="81">
        <v>5.3</v>
      </c>
      <c r="H51" s="81">
        <v>6.2</v>
      </c>
      <c r="I51" s="81">
        <v>6.7</v>
      </c>
      <c r="J51" s="81">
        <v>6.9</v>
      </c>
      <c r="K51" s="81">
        <v>8.9</v>
      </c>
      <c r="L51" s="81">
        <v>11.7</v>
      </c>
      <c r="M51" s="81">
        <v>14.4</v>
      </c>
      <c r="N51" s="81">
        <v>17.2</v>
      </c>
      <c r="O51" s="81">
        <v>19.9</v>
      </c>
      <c r="P51" s="81">
        <v>22.7</v>
      </c>
      <c r="Q51" s="81">
        <v>24.9</v>
      </c>
      <c r="R51" s="81">
        <v>25.4</v>
      </c>
      <c r="S51" s="81">
        <v>28.2</v>
      </c>
      <c r="T51" s="82">
        <v>33.7</v>
      </c>
    </row>
    <row r="52" ht="15.75" customHeight="1">
      <c r="B52" s="89">
        <v>9.0</v>
      </c>
      <c r="C52" s="90">
        <v>528.0</v>
      </c>
      <c r="D52" s="90" t="s">
        <v>86</v>
      </c>
      <c r="E52" s="91" t="s">
        <v>66</v>
      </c>
      <c r="F52" s="92">
        <v>11.1</v>
      </c>
      <c r="G52" s="92">
        <v>18.7</v>
      </c>
      <c r="H52" s="92">
        <v>22.4</v>
      </c>
      <c r="I52" s="92">
        <v>24.0</v>
      </c>
      <c r="J52" s="92">
        <v>25.3</v>
      </c>
      <c r="K52" s="92">
        <v>30.9</v>
      </c>
      <c r="L52" s="92">
        <v>39.3</v>
      </c>
      <c r="M52" s="92">
        <v>47.8</v>
      </c>
      <c r="N52" s="92">
        <v>56.3</v>
      </c>
      <c r="O52" s="92">
        <v>64.8</v>
      </c>
      <c r="P52" s="92">
        <v>73.3</v>
      </c>
      <c r="Q52" s="92">
        <v>77.7</v>
      </c>
      <c r="R52" s="92">
        <v>81.7</v>
      </c>
      <c r="S52" s="92">
        <v>90.3</v>
      </c>
      <c r="T52" s="93">
        <v>107.4</v>
      </c>
    </row>
    <row r="53" ht="15.75" customHeight="1">
      <c r="B53" s="73"/>
      <c r="C53" s="74"/>
      <c r="D53" s="74"/>
      <c r="E53" s="94" t="s">
        <v>67</v>
      </c>
      <c r="F53" s="81">
        <v>4.1</v>
      </c>
      <c r="G53" s="81">
        <v>5.9</v>
      </c>
      <c r="H53" s="81">
        <v>6.9</v>
      </c>
      <c r="I53" s="81">
        <v>7.5</v>
      </c>
      <c r="J53" s="81">
        <v>7.8</v>
      </c>
      <c r="K53" s="81">
        <v>10.0</v>
      </c>
      <c r="L53" s="81">
        <v>13.1</v>
      </c>
      <c r="M53" s="81">
        <v>16.2</v>
      </c>
      <c r="N53" s="81">
        <v>19.3</v>
      </c>
      <c r="O53" s="81">
        <v>22.4</v>
      </c>
      <c r="P53" s="81">
        <v>25.5</v>
      </c>
      <c r="Q53" s="81">
        <v>28.0</v>
      </c>
      <c r="R53" s="81">
        <v>28.6</v>
      </c>
      <c r="S53" s="81">
        <v>31.7</v>
      </c>
      <c r="T53" s="82">
        <v>37.9</v>
      </c>
    </row>
    <row r="54" ht="15.75" customHeight="1">
      <c r="B54" s="132">
        <v>10.0</v>
      </c>
      <c r="C54" s="90">
        <v>594.0</v>
      </c>
      <c r="D54" s="90">
        <v>302.0</v>
      </c>
      <c r="E54" s="91" t="s">
        <v>66</v>
      </c>
      <c r="F54" s="92">
        <v>12.3</v>
      </c>
      <c r="G54" s="92">
        <v>20.7</v>
      </c>
      <c r="H54" s="92">
        <v>24.9</v>
      </c>
      <c r="I54" s="92">
        <v>26.7</v>
      </c>
      <c r="J54" s="92">
        <v>28.1</v>
      </c>
      <c r="K54" s="92">
        <v>34.3</v>
      </c>
      <c r="L54" s="92">
        <v>43.7</v>
      </c>
      <c r="M54" s="92">
        <v>53.1</v>
      </c>
      <c r="N54" s="92">
        <v>62.6</v>
      </c>
      <c r="O54" s="92">
        <v>72.0</v>
      </c>
      <c r="P54" s="92">
        <v>81.4</v>
      </c>
      <c r="Q54" s="92">
        <v>85.5</v>
      </c>
      <c r="R54" s="92">
        <v>90.8</v>
      </c>
      <c r="S54" s="92">
        <v>100.3</v>
      </c>
      <c r="T54" s="93">
        <v>119.3</v>
      </c>
    </row>
    <row r="55" ht="15.75" customHeight="1">
      <c r="B55" s="133"/>
      <c r="C55" s="74"/>
      <c r="D55" s="74"/>
      <c r="E55" s="94" t="s">
        <v>67</v>
      </c>
      <c r="F55" s="96">
        <v>4.5</v>
      </c>
      <c r="G55" s="96">
        <v>6.6</v>
      </c>
      <c r="H55" s="96">
        <v>7.7</v>
      </c>
      <c r="I55" s="96">
        <v>8.4</v>
      </c>
      <c r="J55" s="96">
        <v>8.7</v>
      </c>
      <c r="K55" s="96">
        <v>11.1</v>
      </c>
      <c r="L55" s="96">
        <v>14.6</v>
      </c>
      <c r="M55" s="96">
        <v>18.0</v>
      </c>
      <c r="N55" s="96">
        <v>21.5</v>
      </c>
      <c r="O55" s="96">
        <v>24.9</v>
      </c>
      <c r="P55" s="96">
        <v>28.3</v>
      </c>
      <c r="Q55" s="96">
        <v>31.1</v>
      </c>
      <c r="R55" s="96">
        <v>31.8</v>
      </c>
      <c r="S55" s="96">
        <v>35.2</v>
      </c>
      <c r="T55" s="97">
        <v>42.1</v>
      </c>
    </row>
    <row r="56" ht="15.75" customHeight="1">
      <c r="B56" s="89">
        <v>11.0</v>
      </c>
      <c r="C56" s="90">
        <v>660.0</v>
      </c>
      <c r="D56" s="90" t="s">
        <v>87</v>
      </c>
      <c r="E56" s="91" t="s">
        <v>66</v>
      </c>
      <c r="F56" s="101">
        <v>13.5</v>
      </c>
      <c r="G56" s="101">
        <v>22.8</v>
      </c>
      <c r="H56" s="101">
        <v>27.4</v>
      </c>
      <c r="I56" s="101">
        <v>29.3</v>
      </c>
      <c r="J56" s="101">
        <v>30.9</v>
      </c>
      <c r="K56" s="101" t="s">
        <v>73</v>
      </c>
      <c r="L56" s="101">
        <v>48.0</v>
      </c>
      <c r="M56" s="101">
        <v>58.4</v>
      </c>
      <c r="N56" s="101">
        <v>68.8</v>
      </c>
      <c r="O56" s="101">
        <v>79.2</v>
      </c>
      <c r="P56" s="101">
        <v>89.5</v>
      </c>
      <c r="Q56" s="101">
        <v>92.3</v>
      </c>
      <c r="R56" s="101">
        <v>99.8</v>
      </c>
      <c r="S56" s="101">
        <v>110.3</v>
      </c>
      <c r="T56" s="102">
        <v>131.2</v>
      </c>
    </row>
    <row r="57" ht="15.75" customHeight="1">
      <c r="B57" s="73"/>
      <c r="C57" s="74"/>
      <c r="D57" s="74"/>
      <c r="E57" s="94" t="s">
        <v>67</v>
      </c>
      <c r="F57" s="81">
        <v>5.0</v>
      </c>
      <c r="G57" s="81">
        <v>7.3</v>
      </c>
      <c r="H57" s="81">
        <v>8.5</v>
      </c>
      <c r="I57" s="81">
        <v>9.2</v>
      </c>
      <c r="J57" s="81">
        <v>9.5</v>
      </c>
      <c r="K57" s="81">
        <v>12.3</v>
      </c>
      <c r="L57" s="81">
        <v>16.0</v>
      </c>
      <c r="M57" s="81">
        <v>19.8</v>
      </c>
      <c r="N57" s="81">
        <v>23.6</v>
      </c>
      <c r="O57" s="81">
        <v>27.4</v>
      </c>
      <c r="P57" s="81">
        <v>31.2</v>
      </c>
      <c r="Q57" s="81">
        <v>34.2</v>
      </c>
      <c r="R57" s="81">
        <v>34.9</v>
      </c>
      <c r="S57" s="81">
        <v>38.7</v>
      </c>
      <c r="T57" s="82">
        <v>46.3</v>
      </c>
    </row>
    <row r="58" ht="15.75" customHeight="1">
      <c r="B58" s="134">
        <v>12.0</v>
      </c>
      <c r="C58" s="90">
        <v>726.0</v>
      </c>
      <c r="D58" s="90">
        <v>368.0</v>
      </c>
      <c r="E58" s="91" t="s">
        <v>66</v>
      </c>
      <c r="F58" s="92">
        <v>14.8</v>
      </c>
      <c r="G58" s="92">
        <v>24.9</v>
      </c>
      <c r="H58" s="92">
        <v>29.8</v>
      </c>
      <c r="I58" s="92">
        <v>32.0</v>
      </c>
      <c r="J58" s="92">
        <v>33.7</v>
      </c>
      <c r="K58" s="92">
        <v>41.1</v>
      </c>
      <c r="L58" s="92">
        <v>52.4</v>
      </c>
      <c r="M58" s="92">
        <v>63.7</v>
      </c>
      <c r="N58" s="92">
        <v>75.0</v>
      </c>
      <c r="O58" s="92">
        <v>86.4</v>
      </c>
      <c r="P58" s="92">
        <v>97.6</v>
      </c>
      <c r="Q58" s="92">
        <v>100.2</v>
      </c>
      <c r="R58" s="92">
        <v>108.9</v>
      </c>
      <c r="S58" s="92">
        <v>120.3</v>
      </c>
      <c r="T58" s="93">
        <v>143.1</v>
      </c>
    </row>
    <row r="59" ht="15.75" customHeight="1">
      <c r="B59" s="135"/>
      <c r="C59" s="74"/>
      <c r="D59" s="74"/>
      <c r="E59" s="94" t="s">
        <v>67</v>
      </c>
      <c r="F59" s="81">
        <v>5.5</v>
      </c>
      <c r="G59" s="81">
        <v>7.9</v>
      </c>
      <c r="H59" s="81">
        <v>9.3</v>
      </c>
      <c r="I59" s="81">
        <v>10.1</v>
      </c>
      <c r="J59" s="81">
        <v>10.4</v>
      </c>
      <c r="K59" s="81">
        <v>13.4</v>
      </c>
      <c r="L59" s="81">
        <v>17.5</v>
      </c>
      <c r="M59" s="81">
        <v>21.6</v>
      </c>
      <c r="N59" s="81">
        <v>25.8</v>
      </c>
      <c r="O59" s="81">
        <v>29.9</v>
      </c>
      <c r="P59" s="81">
        <v>34.0</v>
      </c>
      <c r="Q59" s="81">
        <v>37.3</v>
      </c>
      <c r="R59" s="81">
        <v>38.1</v>
      </c>
      <c r="S59" s="81">
        <v>42.3</v>
      </c>
      <c r="T59" s="82">
        <v>50.5</v>
      </c>
    </row>
    <row r="60" ht="15.75" customHeight="1">
      <c r="B60" s="132">
        <v>13.0</v>
      </c>
      <c r="C60" s="90">
        <v>792.0</v>
      </c>
      <c r="D60" s="90" t="s">
        <v>88</v>
      </c>
      <c r="E60" s="91" t="s">
        <v>66</v>
      </c>
      <c r="F60" s="92">
        <v>16.1</v>
      </c>
      <c r="G60" s="92">
        <v>26.9</v>
      </c>
      <c r="H60" s="92">
        <v>32.3</v>
      </c>
      <c r="I60" s="92">
        <v>34.6</v>
      </c>
      <c r="J60" s="92">
        <v>36.5</v>
      </c>
      <c r="K60" s="92">
        <v>44.5</v>
      </c>
      <c r="L60" s="92">
        <v>56.7</v>
      </c>
      <c r="M60" s="92">
        <v>69.0</v>
      </c>
      <c r="N60" s="92">
        <v>81.3</v>
      </c>
      <c r="O60" s="92">
        <v>93.5</v>
      </c>
      <c r="P60" s="92">
        <v>105.7</v>
      </c>
      <c r="Q60" s="92">
        <v>112.4</v>
      </c>
      <c r="R60" s="92">
        <v>118.0</v>
      </c>
      <c r="S60" s="92">
        <v>130.3</v>
      </c>
      <c r="T60" s="93">
        <v>150.6</v>
      </c>
    </row>
    <row r="61" ht="15.75" customHeight="1">
      <c r="B61" s="133"/>
      <c r="C61" s="74"/>
      <c r="D61" s="74"/>
      <c r="E61" s="94" t="s">
        <v>67</v>
      </c>
      <c r="F61" s="81">
        <v>5.9</v>
      </c>
      <c r="G61" s="81">
        <v>8.6</v>
      </c>
      <c r="H61" s="81">
        <v>10.0</v>
      </c>
      <c r="I61" s="81">
        <v>10.9</v>
      </c>
      <c r="J61" s="81">
        <v>11.3</v>
      </c>
      <c r="K61" s="81">
        <v>14.5</v>
      </c>
      <c r="L61" s="81">
        <v>19.0</v>
      </c>
      <c r="M61" s="81">
        <v>23.4</v>
      </c>
      <c r="N61" s="81">
        <v>27.9</v>
      </c>
      <c r="O61" s="81">
        <v>32.4</v>
      </c>
      <c r="P61" s="81">
        <v>36.8</v>
      </c>
      <c r="Q61" s="81">
        <v>40.4</v>
      </c>
      <c r="R61" s="81">
        <v>41.3</v>
      </c>
      <c r="S61" s="81">
        <v>45.8</v>
      </c>
      <c r="T61" s="82">
        <v>54.7</v>
      </c>
    </row>
    <row r="62" ht="15.75" customHeight="1">
      <c r="B62" s="132">
        <v>14.0</v>
      </c>
      <c r="C62" s="90">
        <v>858.0</v>
      </c>
      <c r="D62" s="90">
        <v>434.0</v>
      </c>
      <c r="E62" s="91" t="s">
        <v>66</v>
      </c>
      <c r="F62" s="92">
        <v>17.3</v>
      </c>
      <c r="G62" s="92">
        <v>29.0</v>
      </c>
      <c r="H62" s="92">
        <v>34.8</v>
      </c>
      <c r="I62" s="92">
        <v>37.3</v>
      </c>
      <c r="J62" s="92">
        <v>39.4</v>
      </c>
      <c r="K62" s="92">
        <v>47.9</v>
      </c>
      <c r="L62" s="92">
        <v>61.0</v>
      </c>
      <c r="M62" s="92">
        <v>74.2</v>
      </c>
      <c r="N62" s="92">
        <v>87.5</v>
      </c>
      <c r="O62" s="92">
        <v>100.7</v>
      </c>
      <c r="P62" s="92">
        <v>113.9</v>
      </c>
      <c r="Q62" s="92">
        <v>119.6</v>
      </c>
      <c r="R62" s="92">
        <v>127.0</v>
      </c>
      <c r="S62" s="92">
        <v>140.3</v>
      </c>
      <c r="T62" s="93">
        <v>165.8</v>
      </c>
    </row>
    <row r="63" ht="15.75" customHeight="1">
      <c r="B63" s="133"/>
      <c r="C63" s="74"/>
      <c r="D63" s="74"/>
      <c r="E63" s="94" t="s">
        <v>67</v>
      </c>
      <c r="F63" s="96">
        <v>6.4</v>
      </c>
      <c r="G63" s="96">
        <v>9.3</v>
      </c>
      <c r="H63" s="96">
        <v>10.8</v>
      </c>
      <c r="I63" s="96">
        <v>11.8</v>
      </c>
      <c r="J63" s="96">
        <v>12.1</v>
      </c>
      <c r="K63" s="96">
        <v>15.6</v>
      </c>
      <c r="L63" s="96">
        <v>20.4</v>
      </c>
      <c r="M63" s="96">
        <v>25.2</v>
      </c>
      <c r="N63" s="96">
        <v>30.1</v>
      </c>
      <c r="O63" s="96">
        <v>34.9</v>
      </c>
      <c r="P63" s="96">
        <v>39.7</v>
      </c>
      <c r="Q63" s="96">
        <v>43.5</v>
      </c>
      <c r="R63" s="96">
        <v>44.5</v>
      </c>
      <c r="S63" s="96">
        <v>49.3</v>
      </c>
      <c r="T63" s="97">
        <v>58.9</v>
      </c>
    </row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4">
    <mergeCell ref="B1:E1"/>
    <mergeCell ref="M2:N2"/>
    <mergeCell ref="O2:T2"/>
    <mergeCell ref="K3:L3"/>
    <mergeCell ref="M3:Q3"/>
    <mergeCell ref="B5:E5"/>
    <mergeCell ref="M5:Q5"/>
    <mergeCell ref="D6:E6"/>
    <mergeCell ref="B7:B8"/>
    <mergeCell ref="C7:C8"/>
    <mergeCell ref="D7:E7"/>
    <mergeCell ref="D8:E8"/>
    <mergeCell ref="B9:B10"/>
    <mergeCell ref="C9:C10"/>
    <mergeCell ref="D9:E9"/>
    <mergeCell ref="D10:E10"/>
    <mergeCell ref="D11:E11"/>
    <mergeCell ref="D12:E12"/>
    <mergeCell ref="D13:E13"/>
    <mergeCell ref="D14:E14"/>
    <mergeCell ref="D15:E15"/>
    <mergeCell ref="B17:B18"/>
    <mergeCell ref="B19:B20"/>
    <mergeCell ref="B21:B22"/>
    <mergeCell ref="B23:B24"/>
    <mergeCell ref="B25:B26"/>
    <mergeCell ref="B27:B28"/>
    <mergeCell ref="B29:B30"/>
    <mergeCell ref="B31:B32"/>
    <mergeCell ref="B11:B12"/>
    <mergeCell ref="C11:C12"/>
    <mergeCell ref="B13:B14"/>
    <mergeCell ref="C13:C14"/>
    <mergeCell ref="B15:B16"/>
    <mergeCell ref="C15:C16"/>
    <mergeCell ref="C17:C18"/>
    <mergeCell ref="D16:E16"/>
    <mergeCell ref="D17:E17"/>
    <mergeCell ref="D18:E18"/>
    <mergeCell ref="D19:E19"/>
    <mergeCell ref="D20:E20"/>
    <mergeCell ref="D21:E21"/>
    <mergeCell ref="D22:E22"/>
    <mergeCell ref="D32:E32"/>
    <mergeCell ref="F36:T36"/>
    <mergeCell ref="E37:T37"/>
    <mergeCell ref="C19:C20"/>
    <mergeCell ref="C21:C22"/>
    <mergeCell ref="C23:C24"/>
    <mergeCell ref="C25:C26"/>
    <mergeCell ref="C27:C28"/>
    <mergeCell ref="C29:C30"/>
    <mergeCell ref="C31:C32"/>
    <mergeCell ref="C60:C61"/>
    <mergeCell ref="D60:D61"/>
    <mergeCell ref="B62:B63"/>
    <mergeCell ref="C62:C63"/>
    <mergeCell ref="D62:D63"/>
    <mergeCell ref="B56:B57"/>
    <mergeCell ref="C56:C57"/>
    <mergeCell ref="D56:D57"/>
    <mergeCell ref="B58:B59"/>
    <mergeCell ref="C58:C59"/>
    <mergeCell ref="D58:D59"/>
    <mergeCell ref="B60:B61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B34:E34"/>
    <mergeCell ref="B35:E35"/>
    <mergeCell ref="B36:E36"/>
    <mergeCell ref="C38:C39"/>
    <mergeCell ref="D38:D39"/>
    <mergeCell ref="B38:B39"/>
    <mergeCell ref="B40:B41"/>
    <mergeCell ref="C40:C41"/>
    <mergeCell ref="D40:D41"/>
    <mergeCell ref="B42:B43"/>
    <mergeCell ref="C42:C43"/>
    <mergeCell ref="D42:D43"/>
    <mergeCell ref="C48:C49"/>
    <mergeCell ref="D48:D49"/>
    <mergeCell ref="B44:B45"/>
    <mergeCell ref="C44:C45"/>
    <mergeCell ref="D44:D45"/>
    <mergeCell ref="B46:B47"/>
    <mergeCell ref="C46:C47"/>
    <mergeCell ref="D46:D47"/>
    <mergeCell ref="B48:B49"/>
    <mergeCell ref="C54:C55"/>
    <mergeCell ref="D54:D55"/>
    <mergeCell ref="B50:B51"/>
    <mergeCell ref="C50:C51"/>
    <mergeCell ref="D50:D51"/>
    <mergeCell ref="B52:B53"/>
    <mergeCell ref="C52:C53"/>
    <mergeCell ref="D52:D53"/>
    <mergeCell ref="B54:B55"/>
  </mergeCells>
  <dataValidations>
    <dataValidation type="list" allowBlank="1" showErrorMessage="1" sqref="M5">
      <formula1>$AD$4:$AD$6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8.71"/>
    <col customWidth="1" min="2" max="2" width="7.14"/>
    <col customWidth="1" min="3" max="3" width="11.57"/>
    <col customWidth="1" min="4" max="4" width="20.71"/>
    <col customWidth="1" min="5" max="5" width="10.71"/>
    <col customWidth="1" min="6" max="16" width="8.29"/>
    <col customWidth="1" min="17" max="40" width="8.71"/>
  </cols>
  <sheetData>
    <row r="1" ht="43.5" customHeight="1">
      <c r="B1" s="35"/>
      <c r="G1" s="36" t="s">
        <v>47</v>
      </c>
    </row>
    <row r="2">
      <c r="B2" s="34" t="s">
        <v>89</v>
      </c>
      <c r="C2" s="7"/>
      <c r="D2" s="7"/>
      <c r="E2" s="7"/>
      <c r="F2" s="7"/>
      <c r="G2" s="7"/>
      <c r="H2" s="7"/>
      <c r="I2" s="7"/>
      <c r="J2" s="7"/>
      <c r="K2" s="7"/>
      <c r="L2" s="7"/>
      <c r="M2" s="39"/>
      <c r="O2" s="45"/>
      <c r="P2" s="45"/>
    </row>
    <row r="3" ht="40.5" customHeight="1">
      <c r="B3" s="41" t="s">
        <v>49</v>
      </c>
      <c r="C3" s="41"/>
      <c r="D3" s="42"/>
      <c r="E3" s="42"/>
      <c r="F3" s="7"/>
      <c r="G3" s="7"/>
      <c r="H3" s="7"/>
      <c r="I3" s="43" t="s">
        <v>90</v>
      </c>
      <c r="J3" s="44"/>
      <c r="K3" s="43" t="s">
        <v>91</v>
      </c>
      <c r="L3" s="11"/>
      <c r="M3" s="11"/>
      <c r="N3" s="11"/>
      <c r="O3" s="11"/>
      <c r="P3" s="44"/>
    </row>
    <row r="4" ht="10.5" customHeight="1">
      <c r="B4" s="41"/>
      <c r="C4" s="41"/>
      <c r="D4" s="42"/>
      <c r="E4" s="42"/>
      <c r="F4" s="7"/>
      <c r="G4" s="7"/>
      <c r="H4" s="7"/>
      <c r="I4" s="45"/>
      <c r="J4" s="39"/>
      <c r="K4" s="39"/>
      <c r="L4" s="39"/>
      <c r="M4" s="39"/>
      <c r="N4" s="110"/>
      <c r="O4" s="45"/>
      <c r="P4" s="45"/>
      <c r="AD4" s="46" t="s">
        <v>52</v>
      </c>
      <c r="AE4" s="46"/>
      <c r="AF4" s="46"/>
      <c r="AG4" s="46"/>
    </row>
    <row r="5" ht="30.0" customHeight="1">
      <c r="B5" s="111" t="s">
        <v>92</v>
      </c>
      <c r="C5" s="27"/>
      <c r="D5" s="48"/>
      <c r="E5" s="112"/>
      <c r="F5" s="113"/>
      <c r="G5" s="50"/>
      <c r="H5" s="51"/>
      <c r="I5" s="51" t="s">
        <v>54</v>
      </c>
      <c r="J5" s="114">
        <v>0.0</v>
      </c>
      <c r="K5" s="49" t="s">
        <v>52</v>
      </c>
      <c r="L5" s="27"/>
      <c r="M5" s="27"/>
      <c r="N5" s="27"/>
      <c r="O5" s="27"/>
      <c r="P5" s="116"/>
      <c r="AC5" s="46"/>
      <c r="AD5" s="117" t="s">
        <v>55</v>
      </c>
      <c r="AE5" s="46"/>
      <c r="AF5" s="46"/>
      <c r="AG5" s="46"/>
      <c r="AH5" s="46"/>
    </row>
    <row r="6" ht="26.25" customHeight="1">
      <c r="B6" s="54" t="s">
        <v>7</v>
      </c>
      <c r="C6" s="55" t="s">
        <v>57</v>
      </c>
      <c r="D6" s="118" t="s">
        <v>56</v>
      </c>
      <c r="E6" s="58">
        <v>500.0</v>
      </c>
      <c r="F6" s="58">
        <v>550.0</v>
      </c>
      <c r="G6" s="58">
        <v>750.0</v>
      </c>
      <c r="H6" s="58">
        <v>1000.0</v>
      </c>
      <c r="I6" s="58">
        <v>1250.0</v>
      </c>
      <c r="J6" s="58">
        <v>1500.0</v>
      </c>
      <c r="K6" s="58">
        <v>1750.0</v>
      </c>
      <c r="L6" s="58">
        <v>2000.0</v>
      </c>
      <c r="M6" s="58">
        <v>2200.0</v>
      </c>
      <c r="N6" s="58">
        <v>2250.0</v>
      </c>
      <c r="O6" s="58">
        <v>2500.0</v>
      </c>
      <c r="P6" s="59">
        <v>3000.0</v>
      </c>
      <c r="Q6" s="119"/>
      <c r="R6" s="119"/>
      <c r="AC6" s="46"/>
      <c r="AD6" s="46" t="s">
        <v>58</v>
      </c>
      <c r="AE6" s="46"/>
      <c r="AF6" s="46"/>
      <c r="AG6" s="46"/>
      <c r="AH6" s="46"/>
    </row>
    <row r="7">
      <c r="B7" s="89">
        <v>2.0</v>
      </c>
      <c r="C7" s="61">
        <v>126.0</v>
      </c>
      <c r="D7" s="120" t="s">
        <v>59</v>
      </c>
      <c r="E7" s="64">
        <f t="shared" ref="E7:P7" si="1">ROUND(AC7-(AC7*$J$5),0)</f>
        <v>9834</v>
      </c>
      <c r="F7" s="64">
        <f t="shared" si="1"/>
        <v>10578</v>
      </c>
      <c r="G7" s="64">
        <f t="shared" si="1"/>
        <v>11613</v>
      </c>
      <c r="H7" s="64">
        <f t="shared" si="1"/>
        <v>12291</v>
      </c>
      <c r="I7" s="64">
        <f t="shared" si="1"/>
        <v>13456</v>
      </c>
      <c r="J7" s="64">
        <f t="shared" si="1"/>
        <v>13808</v>
      </c>
      <c r="K7" s="64">
        <f t="shared" si="1"/>
        <v>14646</v>
      </c>
      <c r="L7" s="64">
        <f t="shared" si="1"/>
        <v>15850</v>
      </c>
      <c r="M7" s="64">
        <f t="shared" si="1"/>
        <v>18840</v>
      </c>
      <c r="N7" s="64">
        <f t="shared" si="1"/>
        <v>19214</v>
      </c>
      <c r="O7" s="64">
        <f t="shared" si="1"/>
        <v>23419</v>
      </c>
      <c r="P7" s="65">
        <f t="shared" si="1"/>
        <v>27623</v>
      </c>
      <c r="Q7" s="121"/>
      <c r="AC7" s="46">
        <v>9833.686879499997</v>
      </c>
      <c r="AD7" s="46">
        <v>10578.17574</v>
      </c>
      <c r="AE7" s="46">
        <v>11612.502495</v>
      </c>
      <c r="AF7" s="46">
        <v>12291.208676999999</v>
      </c>
      <c r="AG7" s="46">
        <v>13455.842994000002</v>
      </c>
      <c r="AH7" s="46">
        <v>13807.941740999997</v>
      </c>
      <c r="AI7" s="46">
        <v>14645.968623</v>
      </c>
      <c r="AJ7" s="46">
        <v>15850.433115000003</v>
      </c>
      <c r="AK7" s="46">
        <v>18840.351585</v>
      </c>
      <c r="AL7" s="46">
        <v>19214.09139375</v>
      </c>
      <c r="AM7" s="46">
        <v>23418.664242187508</v>
      </c>
      <c r="AN7" s="46">
        <v>27623.237090625</v>
      </c>
    </row>
    <row r="8">
      <c r="B8" s="67"/>
      <c r="C8" s="68"/>
      <c r="D8" s="122" t="str">
        <f>RIGHT($K$5,21)</f>
        <v>ΔТ=70⁰С (95/85/20) Вт</v>
      </c>
      <c r="E8" s="123">
        <f t="shared" ref="E8:P8" si="2">ROUND(IF($D8="ΔТ=70⁰С (95/85/20) Вт",AC8,(IF($D8="ΔТ=60⁰С (90/70/20) Вт",AC8*0.818,AC8*0.646))),0)</f>
        <v>134</v>
      </c>
      <c r="F8" s="123">
        <f t="shared" si="2"/>
        <v>146</v>
      </c>
      <c r="G8" s="123">
        <f t="shared" si="2"/>
        <v>198</v>
      </c>
      <c r="H8" s="123">
        <f t="shared" si="2"/>
        <v>267</v>
      </c>
      <c r="I8" s="123">
        <f t="shared" si="2"/>
        <v>331</v>
      </c>
      <c r="J8" s="123">
        <f t="shared" si="2"/>
        <v>399</v>
      </c>
      <c r="K8" s="123">
        <f t="shared" si="2"/>
        <v>462</v>
      </c>
      <c r="L8" s="123">
        <f t="shared" si="2"/>
        <v>534</v>
      </c>
      <c r="M8" s="123">
        <f t="shared" si="2"/>
        <v>587</v>
      </c>
      <c r="N8" s="123">
        <f t="shared" si="2"/>
        <v>597</v>
      </c>
      <c r="O8" s="123">
        <f t="shared" si="2"/>
        <v>668</v>
      </c>
      <c r="P8" s="124">
        <f t="shared" si="2"/>
        <v>801</v>
      </c>
      <c r="Q8" s="125"/>
      <c r="AC8" s="46">
        <v>134.07000000000002</v>
      </c>
      <c r="AD8" s="46">
        <v>146.37</v>
      </c>
      <c r="AE8" s="46">
        <v>198.03</v>
      </c>
      <c r="AF8" s="46">
        <v>266.90999999999997</v>
      </c>
      <c r="AG8" s="46">
        <v>330.87</v>
      </c>
      <c r="AH8" s="46">
        <v>398.52000000000004</v>
      </c>
      <c r="AI8" s="46">
        <v>462.47999999999996</v>
      </c>
      <c r="AJ8" s="46">
        <v>533.82</v>
      </c>
      <c r="AK8" s="46">
        <v>586.7099999999999</v>
      </c>
      <c r="AL8" s="46">
        <v>596.55</v>
      </c>
      <c r="AM8" s="46">
        <v>667.89</v>
      </c>
      <c r="AN8" s="46">
        <v>800.73</v>
      </c>
    </row>
    <row r="9">
      <c r="B9" s="89">
        <v>3.0</v>
      </c>
      <c r="C9" s="61">
        <v>192.0</v>
      </c>
      <c r="D9" s="120" t="s">
        <v>59</v>
      </c>
      <c r="E9" s="64">
        <f t="shared" ref="E9:P9" si="3">ROUND(AC9-(AC9*$J$5),0)</f>
        <v>11575</v>
      </c>
      <c r="F9" s="64">
        <f t="shared" si="3"/>
        <v>12492</v>
      </c>
      <c r="G9" s="64">
        <f t="shared" si="3"/>
        <v>13987</v>
      </c>
      <c r="H9" s="64">
        <f t="shared" si="3"/>
        <v>15007</v>
      </c>
      <c r="I9" s="64">
        <f t="shared" si="3"/>
        <v>16755</v>
      </c>
      <c r="J9" s="64">
        <f t="shared" si="3"/>
        <v>17287</v>
      </c>
      <c r="K9" s="64">
        <f t="shared" si="3"/>
        <v>18546</v>
      </c>
      <c r="L9" s="64">
        <f t="shared" si="3"/>
        <v>20349</v>
      </c>
      <c r="M9" s="64">
        <f t="shared" si="3"/>
        <v>24339</v>
      </c>
      <c r="N9" s="64">
        <f t="shared" si="3"/>
        <v>24838</v>
      </c>
      <c r="O9" s="64">
        <f t="shared" si="3"/>
        <v>30448</v>
      </c>
      <c r="P9" s="65">
        <f t="shared" si="3"/>
        <v>36059</v>
      </c>
      <c r="Q9" s="125"/>
      <c r="AC9" s="46">
        <v>11575.15520733</v>
      </c>
      <c r="AD9" s="46">
        <v>12491.7012</v>
      </c>
      <c r="AE9" s="46">
        <v>13987.41734808</v>
      </c>
      <c r="AF9" s="46">
        <v>15007.345704450003</v>
      </c>
      <c r="AG9" s="46">
        <v>16754.54119218</v>
      </c>
      <c r="AH9" s="46">
        <v>17287.232468219998</v>
      </c>
      <c r="AI9" s="46">
        <v>18545.595991559996</v>
      </c>
      <c r="AJ9" s="46">
        <v>20349.409863420005</v>
      </c>
      <c r="AK9" s="46">
        <v>24339.100944179998</v>
      </c>
      <c r="AL9" s="46">
        <v>24837.812329275002</v>
      </c>
      <c r="AM9" s="46">
        <v>30448.315411593743</v>
      </c>
      <c r="AN9" s="46">
        <v>36058.81849391249</v>
      </c>
    </row>
    <row r="10">
      <c r="B10" s="73"/>
      <c r="C10" s="74"/>
      <c r="D10" s="122" t="str">
        <f>RIGHT($K$5,21)</f>
        <v>ΔТ=70⁰С (95/85/20) Вт</v>
      </c>
      <c r="E10" s="123">
        <f t="shared" ref="E10:P10" si="4">ROUND(IF($D10="ΔТ=70⁰С (95/85/20) Вт",AC10,(IF($D10="ΔТ=60⁰С (90/70/20) Вт",AC10*0.818,AC10*0.646))),0)</f>
        <v>200</v>
      </c>
      <c r="F10" s="123">
        <f t="shared" si="4"/>
        <v>220</v>
      </c>
      <c r="G10" s="123">
        <f t="shared" si="4"/>
        <v>296</v>
      </c>
      <c r="H10" s="123">
        <f t="shared" si="4"/>
        <v>401</v>
      </c>
      <c r="I10" s="123">
        <f t="shared" si="4"/>
        <v>497</v>
      </c>
      <c r="J10" s="123">
        <f t="shared" si="4"/>
        <v>598</v>
      </c>
      <c r="K10" s="123">
        <f t="shared" si="4"/>
        <v>694</v>
      </c>
      <c r="L10" s="123">
        <f t="shared" si="4"/>
        <v>801</v>
      </c>
      <c r="M10" s="123">
        <f t="shared" si="4"/>
        <v>881</v>
      </c>
      <c r="N10" s="123">
        <f t="shared" si="4"/>
        <v>894</v>
      </c>
      <c r="O10" s="123">
        <f t="shared" si="4"/>
        <v>1001</v>
      </c>
      <c r="P10" s="124">
        <f t="shared" si="4"/>
        <v>1202</v>
      </c>
      <c r="Q10" s="125"/>
      <c r="AC10" s="46">
        <v>200.48999999999998</v>
      </c>
      <c r="AD10" s="46">
        <v>220.17000000000002</v>
      </c>
      <c r="AE10" s="46">
        <v>296.43</v>
      </c>
      <c r="AF10" s="46">
        <v>400.97999999999996</v>
      </c>
      <c r="AG10" s="46">
        <v>496.92</v>
      </c>
      <c r="AH10" s="46">
        <v>597.7800000000001</v>
      </c>
      <c r="AI10" s="46">
        <v>693.7199999999999</v>
      </c>
      <c r="AJ10" s="46">
        <v>800.73</v>
      </c>
      <c r="AK10" s="46">
        <v>880.6800000000001</v>
      </c>
      <c r="AL10" s="46">
        <v>894.2099999999999</v>
      </c>
      <c r="AM10" s="46">
        <v>1001.22</v>
      </c>
      <c r="AN10" s="46">
        <v>1201.71</v>
      </c>
    </row>
    <row r="11">
      <c r="B11" s="98">
        <v>4.0</v>
      </c>
      <c r="C11" s="126">
        <v>258.0</v>
      </c>
      <c r="D11" s="120" t="s">
        <v>59</v>
      </c>
      <c r="E11" s="64">
        <f t="shared" ref="E11:P11" si="5">ROUND(AC11-(AC11*$J$5),0)</f>
        <v>13320</v>
      </c>
      <c r="F11" s="64">
        <f t="shared" si="5"/>
        <v>14412</v>
      </c>
      <c r="G11" s="64">
        <f t="shared" si="5"/>
        <v>16367</v>
      </c>
      <c r="H11" s="64">
        <f t="shared" si="5"/>
        <v>17729</v>
      </c>
      <c r="I11" s="64">
        <f t="shared" si="5"/>
        <v>20060</v>
      </c>
      <c r="J11" s="64">
        <f t="shared" si="5"/>
        <v>20774</v>
      </c>
      <c r="K11" s="64">
        <f t="shared" si="5"/>
        <v>22453</v>
      </c>
      <c r="L11" s="64">
        <f t="shared" si="5"/>
        <v>24858</v>
      </c>
      <c r="M11" s="64">
        <f t="shared" si="5"/>
        <v>29849</v>
      </c>
      <c r="N11" s="64">
        <f t="shared" si="5"/>
        <v>30473</v>
      </c>
      <c r="O11" s="64">
        <f t="shared" si="5"/>
        <v>37493</v>
      </c>
      <c r="P11" s="65">
        <f t="shared" si="5"/>
        <v>44512</v>
      </c>
      <c r="Q11" s="125"/>
      <c r="AC11" s="46">
        <v>13320.269463599998</v>
      </c>
      <c r="AD11" s="46">
        <v>14411.934900000004</v>
      </c>
      <c r="AE11" s="46">
        <v>16367.306361120001</v>
      </c>
      <c r="AF11" s="46">
        <v>17729.17299648</v>
      </c>
      <c r="AG11" s="46">
        <v>20060.15223168</v>
      </c>
      <c r="AH11" s="46">
        <v>20773.815052319995</v>
      </c>
      <c r="AI11" s="46">
        <v>22453.397350560004</v>
      </c>
      <c r="AJ11" s="46">
        <v>24857.81839728</v>
      </c>
      <c r="AK11" s="46">
        <v>29849.378041120006</v>
      </c>
      <c r="AL11" s="46">
        <v>30473.322996599996</v>
      </c>
      <c r="AM11" s="46">
        <v>37492.70374575</v>
      </c>
      <c r="AN11" s="46">
        <v>44512.0844949</v>
      </c>
    </row>
    <row r="12">
      <c r="B12" s="67"/>
      <c r="C12" s="68"/>
      <c r="D12" s="122" t="str">
        <f>RIGHT($K$5,21)</f>
        <v>ΔТ=70⁰С (95/85/20) Вт</v>
      </c>
      <c r="E12" s="123">
        <f t="shared" ref="E12:P12" si="6">ROUND(IF($D12="ΔТ=70⁰С (95/85/20) Вт",AC12,(IF($D12="ΔТ=60⁰С (90/70/20) Вт",AC12*0.818,AC12*0.646))),0)</f>
        <v>267</v>
      </c>
      <c r="F12" s="123">
        <f t="shared" si="6"/>
        <v>294</v>
      </c>
      <c r="G12" s="123">
        <f t="shared" si="6"/>
        <v>396</v>
      </c>
      <c r="H12" s="123">
        <f t="shared" si="6"/>
        <v>534</v>
      </c>
      <c r="I12" s="123">
        <f t="shared" si="6"/>
        <v>663</v>
      </c>
      <c r="J12" s="123">
        <f t="shared" si="6"/>
        <v>796</v>
      </c>
      <c r="K12" s="123">
        <f t="shared" si="6"/>
        <v>925</v>
      </c>
      <c r="L12" s="123">
        <f t="shared" si="6"/>
        <v>1068</v>
      </c>
      <c r="M12" s="123">
        <f t="shared" si="6"/>
        <v>1175</v>
      </c>
      <c r="N12" s="123">
        <f t="shared" si="6"/>
        <v>1192</v>
      </c>
      <c r="O12" s="123">
        <f t="shared" si="6"/>
        <v>1335</v>
      </c>
      <c r="P12" s="124">
        <f t="shared" si="6"/>
        <v>1601</v>
      </c>
      <c r="Q12" s="125"/>
      <c r="AC12" s="46">
        <v>266.90999999999997</v>
      </c>
      <c r="AD12" s="46">
        <v>293.97</v>
      </c>
      <c r="AE12" s="46">
        <v>396.06</v>
      </c>
      <c r="AF12" s="46">
        <v>533.8199999999999</v>
      </c>
      <c r="AG12" s="46">
        <v>662.9699999999999</v>
      </c>
      <c r="AH12" s="46">
        <v>795.81</v>
      </c>
      <c r="AI12" s="46">
        <v>924.9599999999999</v>
      </c>
      <c r="AJ12" s="46">
        <v>1067.6399999999999</v>
      </c>
      <c r="AK12" s="46">
        <v>1174.65</v>
      </c>
      <c r="AL12" s="46">
        <v>1191.87</v>
      </c>
      <c r="AM12" s="46">
        <v>1334.55</v>
      </c>
      <c r="AN12" s="46">
        <v>1601.46</v>
      </c>
    </row>
    <row r="13">
      <c r="B13" s="89">
        <v>5.0</v>
      </c>
      <c r="C13" s="61">
        <v>324.0</v>
      </c>
      <c r="D13" s="120" t="s">
        <v>59</v>
      </c>
      <c r="E13" s="64">
        <f t="shared" ref="E13:P13" si="7">ROUND(AC13-(AC13*$J$5),0)</f>
        <v>15068</v>
      </c>
      <c r="F13" s="64">
        <f t="shared" si="7"/>
        <v>16336</v>
      </c>
      <c r="G13" s="64">
        <f t="shared" si="7"/>
        <v>18752</v>
      </c>
      <c r="H13" s="64">
        <f t="shared" si="7"/>
        <v>20457</v>
      </c>
      <c r="I13" s="64">
        <f t="shared" si="7"/>
        <v>23373</v>
      </c>
      <c r="J13" s="64">
        <f t="shared" si="7"/>
        <v>24268</v>
      </c>
      <c r="K13" s="64">
        <f t="shared" si="7"/>
        <v>26369</v>
      </c>
      <c r="L13" s="64">
        <f t="shared" si="7"/>
        <v>29376</v>
      </c>
      <c r="M13" s="64">
        <f t="shared" si="7"/>
        <v>35371</v>
      </c>
      <c r="N13" s="64">
        <f t="shared" si="7"/>
        <v>36121</v>
      </c>
      <c r="O13" s="64">
        <f t="shared" si="7"/>
        <v>44552</v>
      </c>
      <c r="P13" s="65">
        <f t="shared" si="7"/>
        <v>52983</v>
      </c>
      <c r="Q13" s="125"/>
      <c r="AC13" s="46">
        <v>15068.230529220004</v>
      </c>
      <c r="AD13" s="46">
        <v>16335.52272</v>
      </c>
      <c r="AE13" s="46">
        <v>18752.169534120007</v>
      </c>
      <c r="AF13" s="46">
        <v>20456.69055309</v>
      </c>
      <c r="AG13" s="46">
        <v>23372.6761125</v>
      </c>
      <c r="AH13" s="46">
        <v>24267.6894933</v>
      </c>
      <c r="AI13" s="46">
        <v>26369.3727</v>
      </c>
      <c r="AJ13" s="46">
        <v>29375.658716579997</v>
      </c>
      <c r="AK13" s="46">
        <v>35371.18287582</v>
      </c>
      <c r="AL13" s="46">
        <v>36120.623395725</v>
      </c>
      <c r="AM13" s="46">
        <v>44551.82924465624</v>
      </c>
      <c r="AN13" s="46">
        <v>52983.03509358752</v>
      </c>
    </row>
    <row r="14">
      <c r="B14" s="73"/>
      <c r="C14" s="74"/>
      <c r="D14" s="122" t="str">
        <f>RIGHT($K$5,21)</f>
        <v>ΔТ=70⁰С (95/85/20) Вт</v>
      </c>
      <c r="E14" s="123">
        <f t="shared" ref="E14:P14" si="8">ROUND(IF($D14="ΔТ=70⁰С (95/85/20) Вт",AC14,(IF($D14="ΔТ=60⁰С (90/70/20) Вт",AC14*0.818,AC14*0.646))),0)</f>
        <v>333</v>
      </c>
      <c r="F14" s="123">
        <f t="shared" si="8"/>
        <v>367</v>
      </c>
      <c r="G14" s="123">
        <f t="shared" si="8"/>
        <v>494</v>
      </c>
      <c r="H14" s="123">
        <f t="shared" si="8"/>
        <v>668</v>
      </c>
      <c r="I14" s="123">
        <f t="shared" si="8"/>
        <v>829</v>
      </c>
      <c r="J14" s="123">
        <f t="shared" si="8"/>
        <v>995</v>
      </c>
      <c r="K14" s="123">
        <f t="shared" si="8"/>
        <v>1156</v>
      </c>
      <c r="L14" s="123">
        <f t="shared" si="8"/>
        <v>1335</v>
      </c>
      <c r="M14" s="123">
        <f t="shared" si="8"/>
        <v>1469</v>
      </c>
      <c r="N14" s="123">
        <f t="shared" si="8"/>
        <v>1491</v>
      </c>
      <c r="O14" s="123">
        <f t="shared" si="8"/>
        <v>1668</v>
      </c>
      <c r="P14" s="124">
        <f t="shared" si="8"/>
        <v>2002</v>
      </c>
      <c r="AC14" s="46">
        <v>333.33</v>
      </c>
      <c r="AD14" s="46">
        <v>366.54</v>
      </c>
      <c r="AE14" s="46">
        <v>494.4599999999999</v>
      </c>
      <c r="AF14" s="46">
        <v>667.89</v>
      </c>
      <c r="AG14" s="46">
        <v>829.02</v>
      </c>
      <c r="AH14" s="46">
        <v>995.0699999999999</v>
      </c>
      <c r="AI14" s="46">
        <v>1156.2</v>
      </c>
      <c r="AJ14" s="46">
        <v>1334.55</v>
      </c>
      <c r="AK14" s="46">
        <v>1468.62</v>
      </c>
      <c r="AL14" s="46">
        <v>1490.76</v>
      </c>
      <c r="AM14" s="46">
        <v>1667.88</v>
      </c>
      <c r="AN14" s="46">
        <v>2002.44</v>
      </c>
    </row>
    <row r="15">
      <c r="B15" s="98">
        <v>6.0</v>
      </c>
      <c r="C15" s="126">
        <v>390.0</v>
      </c>
      <c r="D15" s="120" t="s">
        <v>59</v>
      </c>
      <c r="E15" s="64">
        <f t="shared" ref="E15:P15" si="9">ROUND(AC15-(AC15*$J$5),0)</f>
        <v>16821</v>
      </c>
      <c r="F15" s="64">
        <f t="shared" si="9"/>
        <v>18262</v>
      </c>
      <c r="G15" s="64">
        <f t="shared" si="9"/>
        <v>21142</v>
      </c>
      <c r="H15" s="64">
        <f t="shared" si="9"/>
        <v>23190</v>
      </c>
      <c r="I15" s="64">
        <f t="shared" si="9"/>
        <v>26692</v>
      </c>
      <c r="J15" s="64">
        <f t="shared" si="9"/>
        <v>27767</v>
      </c>
      <c r="K15" s="64">
        <f t="shared" si="9"/>
        <v>30295</v>
      </c>
      <c r="L15" s="64">
        <f t="shared" si="9"/>
        <v>33903</v>
      </c>
      <c r="M15" s="64">
        <f t="shared" si="9"/>
        <v>40905</v>
      </c>
      <c r="N15" s="64">
        <f t="shared" si="9"/>
        <v>41780</v>
      </c>
      <c r="O15" s="64">
        <f t="shared" si="9"/>
        <v>51626</v>
      </c>
      <c r="P15" s="65">
        <f t="shared" si="9"/>
        <v>61472</v>
      </c>
      <c r="Q15" s="127"/>
      <c r="AC15" s="46">
        <v>16820.635803839996</v>
      </c>
      <c r="AD15" s="46">
        <v>18262.46466</v>
      </c>
      <c r="AE15" s="46">
        <v>21142.00686708</v>
      </c>
      <c r="AF15" s="46">
        <v>23189.89837428</v>
      </c>
      <c r="AG15" s="46">
        <v>26692.11283464</v>
      </c>
      <c r="AH15" s="46">
        <v>27767.255875920004</v>
      </c>
      <c r="AI15" s="46">
        <v>30295.121955119997</v>
      </c>
      <c r="AJ15" s="46">
        <v>33902.93082132</v>
      </c>
      <c r="AK15" s="46">
        <v>40904.515448280006</v>
      </c>
      <c r="AL15" s="46">
        <v>41779.71352665</v>
      </c>
      <c r="AM15" s="46">
        <v>51625.69190831252</v>
      </c>
      <c r="AN15" s="46">
        <v>61471.670289974994</v>
      </c>
    </row>
    <row r="16">
      <c r="B16" s="67"/>
      <c r="C16" s="68"/>
      <c r="D16" s="122" t="str">
        <f>RIGHT($K$5,21)</f>
        <v>ΔТ=70⁰С (95/85/20) Вт</v>
      </c>
      <c r="E16" s="123">
        <f t="shared" ref="E16:P16" si="10">ROUND(IF($D16="ΔТ=70⁰С (95/85/20) Вт",AC16,(IF($D16="ΔТ=60⁰С (90/70/20) Вт",AC16*0.818,AC16*0.646))),0)</f>
        <v>401</v>
      </c>
      <c r="F16" s="123">
        <f t="shared" si="10"/>
        <v>440</v>
      </c>
      <c r="G16" s="123">
        <f t="shared" si="10"/>
        <v>594</v>
      </c>
      <c r="H16" s="123">
        <f t="shared" si="10"/>
        <v>801</v>
      </c>
      <c r="I16" s="123">
        <f t="shared" si="10"/>
        <v>994</v>
      </c>
      <c r="J16" s="123">
        <f t="shared" si="10"/>
        <v>1194</v>
      </c>
      <c r="K16" s="123">
        <f t="shared" si="10"/>
        <v>1387</v>
      </c>
      <c r="L16" s="123">
        <f t="shared" si="10"/>
        <v>1601</v>
      </c>
      <c r="M16" s="123">
        <f t="shared" si="10"/>
        <v>1761</v>
      </c>
      <c r="N16" s="123">
        <f t="shared" si="10"/>
        <v>1788</v>
      </c>
      <c r="O16" s="123">
        <f t="shared" si="10"/>
        <v>2001</v>
      </c>
      <c r="P16" s="124">
        <f t="shared" si="10"/>
        <v>2402</v>
      </c>
      <c r="AC16" s="46">
        <v>400.97999999999996</v>
      </c>
      <c r="AD16" s="46">
        <v>440.34000000000003</v>
      </c>
      <c r="AE16" s="46">
        <v>594.09</v>
      </c>
      <c r="AF16" s="46">
        <v>800.73</v>
      </c>
      <c r="AG16" s="46">
        <v>993.84</v>
      </c>
      <c r="AH16" s="46">
        <v>1194.3300000000002</v>
      </c>
      <c r="AI16" s="46">
        <v>1387.4399999999998</v>
      </c>
      <c r="AJ16" s="46">
        <v>1601.46</v>
      </c>
      <c r="AK16" s="46">
        <v>1761.3600000000001</v>
      </c>
      <c r="AL16" s="46">
        <v>1788.4199999999998</v>
      </c>
      <c r="AM16" s="46">
        <v>2001.21</v>
      </c>
      <c r="AN16" s="46">
        <v>2402.19</v>
      </c>
    </row>
    <row r="17">
      <c r="B17" s="89">
        <v>7.0</v>
      </c>
      <c r="C17" s="61">
        <v>456.0</v>
      </c>
      <c r="D17" s="120" t="s">
        <v>59</v>
      </c>
      <c r="E17" s="64">
        <f t="shared" ref="E17:P17" si="11">ROUND(AC17-(AC17*$J$5),0)</f>
        <v>18576</v>
      </c>
      <c r="F17" s="64">
        <f t="shared" si="11"/>
        <v>20194</v>
      </c>
      <c r="G17" s="64">
        <f t="shared" si="11"/>
        <v>23537</v>
      </c>
      <c r="H17" s="64">
        <f t="shared" si="11"/>
        <v>25929</v>
      </c>
      <c r="I17" s="64">
        <f t="shared" si="11"/>
        <v>30018</v>
      </c>
      <c r="J17" s="64">
        <f t="shared" si="11"/>
        <v>31276</v>
      </c>
      <c r="K17" s="64">
        <f t="shared" si="11"/>
        <v>34227</v>
      </c>
      <c r="L17" s="64">
        <f t="shared" si="11"/>
        <v>38440</v>
      </c>
      <c r="M17" s="64">
        <f t="shared" si="11"/>
        <v>46449</v>
      </c>
      <c r="N17" s="64">
        <f t="shared" si="11"/>
        <v>47451</v>
      </c>
      <c r="O17" s="64">
        <f t="shared" si="11"/>
        <v>58714</v>
      </c>
      <c r="P17" s="65">
        <f t="shared" si="11"/>
        <v>69978</v>
      </c>
      <c r="AC17" s="46">
        <v>18575.886210750003</v>
      </c>
      <c r="AD17" s="46">
        <v>20194.43778</v>
      </c>
      <c r="AE17" s="46">
        <v>23536.81836</v>
      </c>
      <c r="AF17" s="46">
        <v>25928.79646005</v>
      </c>
      <c r="AG17" s="46">
        <v>30018.462398099997</v>
      </c>
      <c r="AH17" s="46">
        <v>31275.712353599996</v>
      </c>
      <c r="AI17" s="46">
        <v>34227.446962500006</v>
      </c>
      <c r="AJ17" s="46">
        <v>38439.63471150001</v>
      </c>
      <c r="AK17" s="46">
        <v>46449.375758500006</v>
      </c>
      <c r="AL17" s="46">
        <v>47450.593389375</v>
      </c>
      <c r="AM17" s="46">
        <v>58714.29173671875</v>
      </c>
      <c r="AN17" s="46">
        <v>69977.99008406249</v>
      </c>
    </row>
    <row r="18">
      <c r="B18" s="73"/>
      <c r="C18" s="74"/>
      <c r="D18" s="122" t="str">
        <f>RIGHT($K$5,21)</f>
        <v>ΔТ=70⁰С (95/85/20) Вт</v>
      </c>
      <c r="E18" s="123">
        <f t="shared" ref="E18:P18" si="12">ROUND(IF($D18="ΔТ=70⁰С (95/85/20) Вт",AC18,(IF($D18="ΔТ=60⁰С (90/70/20) Вт",AC18*0.818,AC18*0.646))),0)</f>
        <v>467</v>
      </c>
      <c r="F18" s="123">
        <f t="shared" si="12"/>
        <v>514</v>
      </c>
      <c r="G18" s="123">
        <f t="shared" si="12"/>
        <v>692</v>
      </c>
      <c r="H18" s="123">
        <f t="shared" si="12"/>
        <v>935</v>
      </c>
      <c r="I18" s="123">
        <f t="shared" si="12"/>
        <v>1160</v>
      </c>
      <c r="J18" s="123">
        <f t="shared" si="12"/>
        <v>1394</v>
      </c>
      <c r="K18" s="123">
        <f t="shared" si="12"/>
        <v>1619</v>
      </c>
      <c r="L18" s="123">
        <f t="shared" si="12"/>
        <v>1868</v>
      </c>
      <c r="M18" s="123">
        <f t="shared" si="12"/>
        <v>2054</v>
      </c>
      <c r="N18" s="123">
        <f t="shared" si="12"/>
        <v>2086</v>
      </c>
      <c r="O18" s="123">
        <f t="shared" si="12"/>
        <v>2335</v>
      </c>
      <c r="P18" s="124">
        <f t="shared" si="12"/>
        <v>2803</v>
      </c>
      <c r="AC18" s="46">
        <v>467.4</v>
      </c>
      <c r="AD18" s="46">
        <v>514.14</v>
      </c>
      <c r="AE18" s="46">
        <v>692.49</v>
      </c>
      <c r="AF18" s="46">
        <v>934.8</v>
      </c>
      <c r="AG18" s="46">
        <v>1159.8899999999999</v>
      </c>
      <c r="AH18" s="46">
        <v>1393.59</v>
      </c>
      <c r="AI18" s="46">
        <v>1618.68</v>
      </c>
      <c r="AJ18" s="46">
        <v>1868.37</v>
      </c>
      <c r="AK18" s="46">
        <v>2054.1</v>
      </c>
      <c r="AL18" s="46">
        <v>2086.08</v>
      </c>
      <c r="AM18" s="46">
        <v>2334.54</v>
      </c>
      <c r="AN18" s="46">
        <v>2803.17</v>
      </c>
    </row>
    <row r="19">
      <c r="B19" s="98">
        <v>8.0</v>
      </c>
      <c r="C19" s="126">
        <v>522.0</v>
      </c>
      <c r="D19" s="120" t="s">
        <v>59</v>
      </c>
      <c r="E19" s="64">
        <f t="shared" ref="E19:P19" si="13">ROUND(AC19-(AC19*$J$5),0)</f>
        <v>20336</v>
      </c>
      <c r="F19" s="64">
        <f t="shared" si="13"/>
        <v>22130</v>
      </c>
      <c r="G19" s="64">
        <f t="shared" si="13"/>
        <v>25937</v>
      </c>
      <c r="H19" s="64">
        <f t="shared" si="13"/>
        <v>28673</v>
      </c>
      <c r="I19" s="64">
        <f t="shared" si="13"/>
        <v>33353</v>
      </c>
      <c r="J19" s="64">
        <f t="shared" si="13"/>
        <v>34790</v>
      </c>
      <c r="K19" s="64">
        <f t="shared" si="13"/>
        <v>38165</v>
      </c>
      <c r="L19" s="64">
        <f t="shared" si="13"/>
        <v>42987</v>
      </c>
      <c r="M19" s="64">
        <f t="shared" si="13"/>
        <v>52008</v>
      </c>
      <c r="N19" s="64">
        <f t="shared" si="13"/>
        <v>53135</v>
      </c>
      <c r="O19" s="64">
        <f t="shared" si="13"/>
        <v>65820</v>
      </c>
      <c r="P19" s="65">
        <f t="shared" si="13"/>
        <v>78505</v>
      </c>
      <c r="AC19" s="46">
        <v>20335.58250372</v>
      </c>
      <c r="AD19" s="46">
        <v>22129.765020000006</v>
      </c>
      <c r="AE19" s="46">
        <v>25936.604012879998</v>
      </c>
      <c r="AF19" s="46">
        <v>28673.3848104</v>
      </c>
      <c r="AG19" s="46">
        <v>33353.32807224</v>
      </c>
      <c r="AH19" s="46">
        <v>34789.8574188</v>
      </c>
      <c r="AI19" s="46">
        <v>38164.739421599996</v>
      </c>
      <c r="AJ19" s="46">
        <v>42987.37365648001</v>
      </c>
      <c r="AK19" s="46">
        <v>52007.723357920004</v>
      </c>
      <c r="AL19" s="46">
        <v>53135.2670706</v>
      </c>
      <c r="AM19" s="46">
        <v>65820.13383825001</v>
      </c>
      <c r="AN19" s="46">
        <v>78505.00060590002</v>
      </c>
    </row>
    <row r="20">
      <c r="B20" s="67"/>
      <c r="C20" s="68"/>
      <c r="D20" s="122" t="str">
        <f>RIGHT($K$5,21)</f>
        <v>ΔТ=70⁰С (95/85/20) Вт</v>
      </c>
      <c r="E20" s="123">
        <f t="shared" ref="E20:P20" si="14">ROUND(IF($D20="ΔТ=70⁰С (95/85/20) Вт",AC20,(IF($D20="ΔТ=60⁰С (90/70/20) Вт",AC20*0.818,AC20*0.646))),0)</f>
        <v>534</v>
      </c>
      <c r="F20" s="123">
        <f t="shared" si="14"/>
        <v>587</v>
      </c>
      <c r="G20" s="123">
        <f t="shared" si="14"/>
        <v>791</v>
      </c>
      <c r="H20" s="123">
        <f t="shared" si="14"/>
        <v>1068</v>
      </c>
      <c r="I20" s="123">
        <f t="shared" si="14"/>
        <v>1326</v>
      </c>
      <c r="J20" s="123">
        <f t="shared" si="14"/>
        <v>1593</v>
      </c>
      <c r="K20" s="123">
        <f t="shared" si="14"/>
        <v>1851</v>
      </c>
      <c r="L20" s="123">
        <f t="shared" si="14"/>
        <v>2135</v>
      </c>
      <c r="M20" s="123">
        <f t="shared" si="14"/>
        <v>2349</v>
      </c>
      <c r="N20" s="123">
        <f t="shared" si="14"/>
        <v>2385</v>
      </c>
      <c r="O20" s="123">
        <f t="shared" si="14"/>
        <v>2669</v>
      </c>
      <c r="P20" s="124">
        <f t="shared" si="14"/>
        <v>3203</v>
      </c>
      <c r="AC20" s="46">
        <v>533.8199999999999</v>
      </c>
      <c r="AD20" s="46">
        <v>586.7099999999999</v>
      </c>
      <c r="AE20" s="46">
        <v>790.89</v>
      </c>
      <c r="AF20" s="46">
        <v>1067.6399999999999</v>
      </c>
      <c r="AG20" s="46">
        <v>1325.9399999999998</v>
      </c>
      <c r="AH20" s="46">
        <v>1592.85</v>
      </c>
      <c r="AI20" s="46">
        <v>1851.15</v>
      </c>
      <c r="AJ20" s="46">
        <v>2135.2799999999997</v>
      </c>
      <c r="AK20" s="46">
        <v>2349.3</v>
      </c>
      <c r="AL20" s="46">
        <v>2384.9700000000003</v>
      </c>
      <c r="AM20" s="46">
        <v>2669.1</v>
      </c>
      <c r="AN20" s="46">
        <v>3202.92</v>
      </c>
    </row>
    <row r="21" ht="15.75" customHeight="1">
      <c r="B21" s="89">
        <v>9.0</v>
      </c>
      <c r="C21" s="61">
        <v>588.0</v>
      </c>
      <c r="D21" s="120" t="s">
        <v>59</v>
      </c>
      <c r="E21" s="64">
        <f t="shared" ref="E21:P21" si="15">ROUND(AC21-(AC21*$J$5),0)</f>
        <v>22098</v>
      </c>
      <c r="F21" s="64">
        <f t="shared" si="15"/>
        <v>24068</v>
      </c>
      <c r="G21" s="64">
        <f t="shared" si="15"/>
        <v>28341</v>
      </c>
      <c r="H21" s="64">
        <f t="shared" si="15"/>
        <v>31424</v>
      </c>
      <c r="I21" s="64">
        <f t="shared" si="15"/>
        <v>36694</v>
      </c>
      <c r="J21" s="64">
        <f t="shared" si="15"/>
        <v>38313</v>
      </c>
      <c r="K21" s="64">
        <f t="shared" si="15"/>
        <v>42113</v>
      </c>
      <c r="L21" s="64">
        <f t="shared" si="15"/>
        <v>47543</v>
      </c>
      <c r="M21" s="64">
        <f t="shared" si="15"/>
        <v>57576</v>
      </c>
      <c r="N21" s="64">
        <f t="shared" si="15"/>
        <v>58830</v>
      </c>
      <c r="O21" s="64">
        <f t="shared" si="15"/>
        <v>72938</v>
      </c>
      <c r="P21" s="65">
        <f t="shared" si="15"/>
        <v>87047</v>
      </c>
      <c r="AC21" s="46">
        <v>22098.122251920002</v>
      </c>
      <c r="AD21" s="46">
        <v>24068.446379999998</v>
      </c>
      <c r="AE21" s="46">
        <v>28341.363825719996</v>
      </c>
      <c r="AF21" s="46">
        <v>31423.663425330004</v>
      </c>
      <c r="AG21" s="46">
        <v>36693.50499539999</v>
      </c>
      <c r="AH21" s="46">
        <v>38312.89593318</v>
      </c>
      <c r="AI21" s="46">
        <v>42113.409055740005</v>
      </c>
      <c r="AJ21" s="46">
        <v>47542.94279460001</v>
      </c>
      <c r="AK21" s="46">
        <v>57575.64119340001</v>
      </c>
      <c r="AL21" s="46">
        <v>58829.72849324999</v>
      </c>
      <c r="AM21" s="46">
        <v>72938.21061656249</v>
      </c>
      <c r="AN21" s="46">
        <v>87046.692739875</v>
      </c>
    </row>
    <row r="22" ht="15.75" customHeight="1">
      <c r="B22" s="73"/>
      <c r="C22" s="74"/>
      <c r="D22" s="122" t="str">
        <f>RIGHT($K$5,21)</f>
        <v>ΔТ=70⁰С (95/85/20) Вт</v>
      </c>
      <c r="E22" s="123">
        <f t="shared" ref="E22:P22" si="16">ROUND(IF($D22="ΔТ=70⁰С (95/85/20) Вт",AC22,(IF($D22="ΔТ=60⁰С (90/70/20) Вт",AC22*0.818,AC22*0.646))),0)</f>
        <v>600</v>
      </c>
      <c r="F22" s="123">
        <f t="shared" si="16"/>
        <v>661</v>
      </c>
      <c r="G22" s="123">
        <f t="shared" si="16"/>
        <v>891</v>
      </c>
      <c r="H22" s="123">
        <f t="shared" si="16"/>
        <v>1202</v>
      </c>
      <c r="I22" s="123">
        <f t="shared" si="16"/>
        <v>1492</v>
      </c>
      <c r="J22" s="123">
        <f t="shared" si="16"/>
        <v>1792</v>
      </c>
      <c r="K22" s="123">
        <f t="shared" si="16"/>
        <v>2082</v>
      </c>
      <c r="L22" s="123">
        <f t="shared" si="16"/>
        <v>2402</v>
      </c>
      <c r="M22" s="123">
        <f t="shared" si="16"/>
        <v>2642</v>
      </c>
      <c r="N22" s="123">
        <f t="shared" si="16"/>
        <v>2683</v>
      </c>
      <c r="O22" s="123">
        <f t="shared" si="16"/>
        <v>3002</v>
      </c>
      <c r="P22" s="124">
        <f t="shared" si="16"/>
        <v>3604</v>
      </c>
      <c r="AC22" s="46">
        <v>600.24</v>
      </c>
      <c r="AD22" s="46">
        <v>660.51</v>
      </c>
      <c r="AE22" s="46">
        <v>890.52</v>
      </c>
      <c r="AF22" s="46">
        <v>1201.71</v>
      </c>
      <c r="AG22" s="46">
        <v>1491.99</v>
      </c>
      <c r="AH22" s="46">
        <v>1792.1100000000001</v>
      </c>
      <c r="AI22" s="46">
        <v>2082.39</v>
      </c>
      <c r="AJ22" s="46">
        <v>2402.19</v>
      </c>
      <c r="AK22" s="46">
        <v>2642.04</v>
      </c>
      <c r="AL22" s="46">
        <v>2682.6299999999997</v>
      </c>
      <c r="AM22" s="46">
        <v>3002.43</v>
      </c>
      <c r="AN22" s="46">
        <v>3603.9</v>
      </c>
    </row>
    <row r="23" ht="15.75" customHeight="1">
      <c r="B23" s="98">
        <v>10.0</v>
      </c>
      <c r="C23" s="126">
        <v>654.0</v>
      </c>
      <c r="D23" s="120" t="s">
        <v>59</v>
      </c>
      <c r="E23" s="64">
        <f t="shared" ref="E23:P23" si="17">ROUND(AC23-(AC23*$J$5),0)</f>
        <v>23865</v>
      </c>
      <c r="F23" s="64">
        <f t="shared" si="17"/>
        <v>26012</v>
      </c>
      <c r="G23" s="64">
        <f t="shared" si="17"/>
        <v>30751</v>
      </c>
      <c r="H23" s="64">
        <f t="shared" si="17"/>
        <v>34181</v>
      </c>
      <c r="I23" s="64">
        <f t="shared" si="17"/>
        <v>40044</v>
      </c>
      <c r="J23" s="64">
        <f t="shared" si="17"/>
        <v>41842</v>
      </c>
      <c r="K23" s="64">
        <f t="shared" si="17"/>
        <v>46070</v>
      </c>
      <c r="L23" s="64">
        <f t="shared" si="17"/>
        <v>52111</v>
      </c>
      <c r="M23" s="64">
        <f t="shared" si="17"/>
        <v>63159</v>
      </c>
      <c r="N23" s="64">
        <f t="shared" si="17"/>
        <v>64540</v>
      </c>
      <c r="O23" s="64">
        <f t="shared" si="17"/>
        <v>80076</v>
      </c>
      <c r="P23" s="65">
        <f t="shared" si="17"/>
        <v>95612</v>
      </c>
      <c r="AC23" s="46">
        <v>23865.10956324</v>
      </c>
      <c r="AD23" s="46">
        <v>26012.158919999998</v>
      </c>
      <c r="AE23" s="46">
        <v>30751.097798520008</v>
      </c>
      <c r="AF23" s="46">
        <v>34181.23892832</v>
      </c>
      <c r="AG23" s="46">
        <v>40043.80800684</v>
      </c>
      <c r="AH23" s="46">
        <v>41841.61968096</v>
      </c>
      <c r="AI23" s="46">
        <v>46070.252680319994</v>
      </c>
      <c r="AJ23" s="46">
        <v>52111.15696512</v>
      </c>
      <c r="AK23" s="46">
        <v>63159.01406848001</v>
      </c>
      <c r="AL23" s="46">
        <v>64539.996206400014</v>
      </c>
      <c r="AM23" s="46">
        <v>80076.04525800001</v>
      </c>
      <c r="AN23" s="46">
        <v>95612.09430960001</v>
      </c>
    </row>
    <row r="24" ht="15.0" customHeight="1">
      <c r="B24" s="67"/>
      <c r="C24" s="68"/>
      <c r="D24" s="122" t="str">
        <f>RIGHT($K$5,21)</f>
        <v>ΔТ=70⁰С (95/85/20) Вт</v>
      </c>
      <c r="E24" s="123">
        <f t="shared" ref="E24:P24" si="18">ROUND(IF($D24="ΔТ=70⁰С (95/85/20) Вт",AC24,(IF($D24="ΔТ=60⁰С (90/70/20) Вт",AC24*0.818,AC24*0.646))),0)</f>
        <v>668</v>
      </c>
      <c r="F24" s="123">
        <f t="shared" si="18"/>
        <v>734</v>
      </c>
      <c r="G24" s="123">
        <f t="shared" si="18"/>
        <v>990</v>
      </c>
      <c r="H24" s="123">
        <f t="shared" si="18"/>
        <v>1335</v>
      </c>
      <c r="I24" s="123">
        <f t="shared" si="18"/>
        <v>1657</v>
      </c>
      <c r="J24" s="123">
        <f t="shared" si="18"/>
        <v>1991</v>
      </c>
      <c r="K24" s="123">
        <f t="shared" si="18"/>
        <v>2314</v>
      </c>
      <c r="L24" s="123">
        <f t="shared" si="18"/>
        <v>2669</v>
      </c>
      <c r="M24" s="123">
        <f t="shared" si="18"/>
        <v>2936</v>
      </c>
      <c r="N24" s="123">
        <f t="shared" si="18"/>
        <v>2980</v>
      </c>
      <c r="O24" s="123">
        <f t="shared" si="18"/>
        <v>3337</v>
      </c>
      <c r="P24" s="124">
        <f t="shared" si="18"/>
        <v>4004</v>
      </c>
      <c r="AC24" s="46">
        <v>667.89</v>
      </c>
      <c r="AD24" s="46">
        <v>734.31</v>
      </c>
      <c r="AE24" s="46">
        <v>990.1500000000001</v>
      </c>
      <c r="AF24" s="46">
        <v>1334.55</v>
      </c>
      <c r="AG24" s="46">
        <v>1656.8100000000002</v>
      </c>
      <c r="AH24" s="46">
        <v>1991.3700000000001</v>
      </c>
      <c r="AI24" s="46">
        <v>2313.6299999999997</v>
      </c>
      <c r="AJ24" s="46">
        <v>2669.1</v>
      </c>
      <c r="AK24" s="46">
        <v>2936.01</v>
      </c>
      <c r="AL24" s="46">
        <v>2980.29</v>
      </c>
      <c r="AM24" s="46">
        <v>3336.99</v>
      </c>
      <c r="AN24" s="46">
        <v>4003.6499999999996</v>
      </c>
    </row>
    <row r="25" ht="15.75" customHeight="1">
      <c r="B25" s="89">
        <v>11.0</v>
      </c>
      <c r="C25" s="61">
        <v>720.0</v>
      </c>
      <c r="D25" s="120" t="s">
        <v>59</v>
      </c>
      <c r="E25" s="64">
        <f t="shared" ref="E25:P25" si="19">ROUND(AC25-(AC25*$J$5),0)</f>
        <v>25633</v>
      </c>
      <c r="F25" s="64">
        <f t="shared" si="19"/>
        <v>27958</v>
      </c>
      <c r="G25" s="64">
        <f t="shared" si="19"/>
        <v>33166</v>
      </c>
      <c r="H25" s="64">
        <f t="shared" si="19"/>
        <v>36943</v>
      </c>
      <c r="I25" s="64">
        <f t="shared" si="19"/>
        <v>43398</v>
      </c>
      <c r="J25" s="64">
        <f t="shared" si="19"/>
        <v>45379</v>
      </c>
      <c r="K25" s="64">
        <f t="shared" si="19"/>
        <v>50035</v>
      </c>
      <c r="L25" s="64">
        <f t="shared" si="19"/>
        <v>56686</v>
      </c>
      <c r="M25" s="64">
        <f t="shared" si="19"/>
        <v>68750</v>
      </c>
      <c r="N25" s="64">
        <f t="shared" si="19"/>
        <v>70258</v>
      </c>
      <c r="O25" s="64">
        <f t="shared" si="19"/>
        <v>87224</v>
      </c>
      <c r="P25" s="65">
        <f t="shared" si="19"/>
        <v>104189</v>
      </c>
      <c r="AC25" s="46">
        <v>25633.33035219001</v>
      </c>
      <c r="AD25" s="46">
        <v>27957.54852</v>
      </c>
      <c r="AE25" s="46">
        <v>33165.805931279996</v>
      </c>
      <c r="AF25" s="46">
        <v>36942.89974947</v>
      </c>
      <c r="AG25" s="46">
        <v>43397.81396676001</v>
      </c>
      <c r="AH25" s="46">
        <v>45379.24023204001</v>
      </c>
      <c r="AI25" s="46">
        <v>50035.27029534</v>
      </c>
      <c r="AJ25" s="46">
        <v>56685.59302824</v>
      </c>
      <c r="AK25" s="46">
        <v>68749.99147896</v>
      </c>
      <c r="AL25" s="46">
        <v>70258.0412853</v>
      </c>
      <c r="AM25" s="46">
        <v>87223.60160662502</v>
      </c>
      <c r="AN25" s="46">
        <v>104189.16192795002</v>
      </c>
    </row>
    <row r="26" ht="15.75" customHeight="1">
      <c r="B26" s="73"/>
      <c r="C26" s="74"/>
      <c r="D26" s="122" t="str">
        <f>RIGHT($K$5,21)</f>
        <v>ΔТ=70⁰С (95/85/20) Вт</v>
      </c>
      <c r="E26" s="123">
        <f t="shared" ref="E26:P26" si="20">ROUND(IF($D26="ΔТ=70⁰С (95/85/20) Вт",AC26,(IF($D26="ΔТ=60⁰С (90/70/20) Вт",AC26*0.818,AC26*0.646))),0)</f>
        <v>734</v>
      </c>
      <c r="F26" s="123">
        <f t="shared" si="20"/>
        <v>807</v>
      </c>
      <c r="G26" s="123">
        <f t="shared" si="20"/>
        <v>1089</v>
      </c>
      <c r="H26" s="123">
        <f t="shared" si="20"/>
        <v>1469</v>
      </c>
      <c r="I26" s="123">
        <f t="shared" si="20"/>
        <v>1823</v>
      </c>
      <c r="J26" s="123">
        <f t="shared" si="20"/>
        <v>2189</v>
      </c>
      <c r="K26" s="123">
        <f t="shared" si="20"/>
        <v>2545</v>
      </c>
      <c r="L26" s="123">
        <f t="shared" si="20"/>
        <v>2936</v>
      </c>
      <c r="M26" s="123">
        <f t="shared" si="20"/>
        <v>3230</v>
      </c>
      <c r="N26" s="123">
        <f t="shared" si="20"/>
        <v>3279</v>
      </c>
      <c r="O26" s="123">
        <f t="shared" si="20"/>
        <v>3670</v>
      </c>
      <c r="P26" s="124">
        <f t="shared" si="20"/>
        <v>4405</v>
      </c>
      <c r="AC26" s="46">
        <v>734.31</v>
      </c>
      <c r="AD26" s="46">
        <v>806.88</v>
      </c>
      <c r="AE26" s="46">
        <v>1088.55</v>
      </c>
      <c r="AF26" s="46">
        <v>1468.62</v>
      </c>
      <c r="AG26" s="46">
        <v>1822.8600000000001</v>
      </c>
      <c r="AH26" s="46">
        <v>2189.4</v>
      </c>
      <c r="AI26" s="46">
        <v>2544.8700000000003</v>
      </c>
      <c r="AJ26" s="46">
        <v>2936.01</v>
      </c>
      <c r="AK26" s="46">
        <v>3229.98</v>
      </c>
      <c r="AL26" s="46">
        <v>3279.18</v>
      </c>
      <c r="AM26" s="46">
        <v>3670.32</v>
      </c>
      <c r="AN26" s="46">
        <v>4404.63</v>
      </c>
    </row>
    <row r="27" ht="15.75" customHeight="1">
      <c r="B27" s="98">
        <v>12.0</v>
      </c>
      <c r="C27" s="126">
        <v>786.0</v>
      </c>
      <c r="D27" s="120" t="s">
        <v>59</v>
      </c>
      <c r="E27" s="64">
        <f t="shared" ref="E27:P27" si="21">ROUND(AC27-(AC27*$J$5),0)</f>
        <v>27382</v>
      </c>
      <c r="F27" s="64">
        <f t="shared" si="21"/>
        <v>29881</v>
      </c>
      <c r="G27" s="64">
        <f t="shared" si="21"/>
        <v>35554</v>
      </c>
      <c r="H27" s="64">
        <f t="shared" si="21"/>
        <v>39671</v>
      </c>
      <c r="I27" s="64">
        <f t="shared" si="21"/>
        <v>46714</v>
      </c>
      <c r="J27" s="64">
        <f t="shared" si="21"/>
        <v>48871</v>
      </c>
      <c r="K27" s="64">
        <f t="shared" si="21"/>
        <v>53953</v>
      </c>
      <c r="L27" s="64">
        <f t="shared" si="21"/>
        <v>61208</v>
      </c>
      <c r="M27" s="64">
        <f t="shared" si="21"/>
        <v>74278</v>
      </c>
      <c r="N27" s="64">
        <f t="shared" si="21"/>
        <v>75911</v>
      </c>
      <c r="O27" s="64">
        <f t="shared" si="21"/>
        <v>94290</v>
      </c>
      <c r="P27" s="65">
        <f t="shared" si="21"/>
        <v>112669</v>
      </c>
      <c r="AC27" s="46">
        <v>27381.55303917</v>
      </c>
      <c r="AD27" s="46">
        <v>29881.136339999994</v>
      </c>
      <c r="AE27" s="46">
        <v>35554.132233180004</v>
      </c>
      <c r="AF27" s="46">
        <v>39671.38161558001</v>
      </c>
      <c r="AG27" s="46">
        <v>46714.12968024001</v>
      </c>
      <c r="AH27" s="46">
        <v>48870.860704380015</v>
      </c>
      <c r="AI27" s="46">
        <v>53953.09041077999</v>
      </c>
      <c r="AJ27" s="46">
        <v>61208.13414671998</v>
      </c>
      <c r="AK27" s="46">
        <v>74277.54173487998</v>
      </c>
      <c r="AL27" s="46">
        <v>75911.21768340001</v>
      </c>
      <c r="AM27" s="46">
        <v>94290.07210425001</v>
      </c>
      <c r="AN27" s="46">
        <v>112668.92652509999</v>
      </c>
    </row>
    <row r="28" ht="13.5" customHeight="1">
      <c r="B28" s="67"/>
      <c r="C28" s="68"/>
      <c r="D28" s="122" t="str">
        <f>RIGHT($K$5,21)</f>
        <v>ΔТ=70⁰С (95/85/20) Вт</v>
      </c>
      <c r="E28" s="123">
        <f t="shared" ref="E28:P28" si="22">ROUND(IF($D28="ΔТ=70⁰С (95/85/20) Вт",AC28,(IF($D28="ΔТ=60⁰С (90/70/20) Вт",AC28*0.818,AC28*0.646))),0)</f>
        <v>801</v>
      </c>
      <c r="F28" s="123">
        <f t="shared" si="22"/>
        <v>881</v>
      </c>
      <c r="G28" s="123">
        <f t="shared" si="22"/>
        <v>1188</v>
      </c>
      <c r="H28" s="123">
        <f t="shared" si="22"/>
        <v>1601</v>
      </c>
      <c r="I28" s="123">
        <f t="shared" si="22"/>
        <v>1989</v>
      </c>
      <c r="J28" s="123">
        <f t="shared" si="22"/>
        <v>2389</v>
      </c>
      <c r="K28" s="123">
        <f t="shared" si="22"/>
        <v>2776</v>
      </c>
      <c r="L28" s="123">
        <f t="shared" si="22"/>
        <v>3203</v>
      </c>
      <c r="M28" s="123">
        <f t="shared" si="22"/>
        <v>3524</v>
      </c>
      <c r="N28" s="123">
        <f t="shared" si="22"/>
        <v>3577</v>
      </c>
      <c r="O28" s="123">
        <f t="shared" si="22"/>
        <v>4004</v>
      </c>
      <c r="P28" s="124">
        <f t="shared" si="22"/>
        <v>4804</v>
      </c>
      <c r="AC28" s="46">
        <v>800.73</v>
      </c>
      <c r="AD28" s="46">
        <v>880.6800000000001</v>
      </c>
      <c r="AE28" s="46">
        <v>1188.18</v>
      </c>
      <c r="AF28" s="46">
        <v>1601.46</v>
      </c>
      <c r="AG28" s="46">
        <v>1988.9100000000003</v>
      </c>
      <c r="AH28" s="46">
        <v>2388.6600000000003</v>
      </c>
      <c r="AI28" s="46">
        <v>2776.11</v>
      </c>
      <c r="AJ28" s="46">
        <v>3202.92</v>
      </c>
      <c r="AK28" s="46">
        <v>3523.95</v>
      </c>
      <c r="AL28" s="46">
        <v>3576.8399999999997</v>
      </c>
      <c r="AM28" s="46">
        <v>4003.6499999999996</v>
      </c>
      <c r="AN28" s="46">
        <v>4804.38</v>
      </c>
    </row>
    <row r="29" ht="15.75" customHeight="1">
      <c r="B29" s="89">
        <v>13.0</v>
      </c>
      <c r="C29" s="61">
        <v>852.0</v>
      </c>
      <c r="D29" s="120" t="s">
        <v>59</v>
      </c>
      <c r="E29" s="64">
        <f t="shared" ref="E29:P29" si="23">ROUND(AC29-(AC29*$J$5),0)</f>
        <v>29130</v>
      </c>
      <c r="F29" s="64">
        <f t="shared" si="23"/>
        <v>31803</v>
      </c>
      <c r="G29" s="64">
        <f t="shared" si="23"/>
        <v>37939</v>
      </c>
      <c r="H29" s="64">
        <f t="shared" si="23"/>
        <v>42400</v>
      </c>
      <c r="I29" s="64">
        <f t="shared" si="23"/>
        <v>50029</v>
      </c>
      <c r="J29" s="64">
        <f t="shared" si="23"/>
        <v>52367</v>
      </c>
      <c r="K29" s="64">
        <f t="shared" si="23"/>
        <v>57873</v>
      </c>
      <c r="L29" s="64">
        <f t="shared" si="23"/>
        <v>65731</v>
      </c>
      <c r="M29" s="64">
        <f t="shared" si="23"/>
        <v>79805</v>
      </c>
      <c r="N29" s="64">
        <f t="shared" si="23"/>
        <v>81564</v>
      </c>
      <c r="O29" s="64">
        <f t="shared" si="23"/>
        <v>101357</v>
      </c>
      <c r="P29" s="65">
        <f t="shared" si="23"/>
        <v>121149</v>
      </c>
      <c r="AC29" s="46">
        <v>29129.775726150005</v>
      </c>
      <c r="AD29" s="46">
        <v>31803.0471</v>
      </c>
      <c r="AE29" s="46">
        <v>37939.24193399999</v>
      </c>
      <c r="AF29" s="46">
        <v>42399.86348169001</v>
      </c>
      <c r="AG29" s="46">
        <v>50028.837093179995</v>
      </c>
      <c r="AH29" s="46">
        <v>52367.30607834</v>
      </c>
      <c r="AI29" s="46">
        <v>57872.51882676002</v>
      </c>
      <c r="AJ29" s="46">
        <v>65730.6752652</v>
      </c>
      <c r="AK29" s="46">
        <v>79805.0919908</v>
      </c>
      <c r="AL29" s="46">
        <v>81564.3940815</v>
      </c>
      <c r="AM29" s="46">
        <v>101356.54260187499</v>
      </c>
      <c r="AN29" s="46">
        <v>121148.69112224999</v>
      </c>
    </row>
    <row r="30" ht="15.75" customHeight="1">
      <c r="B30" s="73"/>
      <c r="C30" s="74"/>
      <c r="D30" s="122" t="str">
        <f>RIGHT($K$5,21)</f>
        <v>ΔТ=70⁰С (95/85/20) Вт</v>
      </c>
      <c r="E30" s="123">
        <f t="shared" ref="E30:P30" si="24">ROUND(IF($D30="ΔТ=70⁰С (95/85/20) Вт",AC30,(IF($D30="ΔТ=60⁰С (90/70/20) Вт",AC30*0.818,AC30*0.646))),0)</f>
        <v>867</v>
      </c>
      <c r="F30" s="123">
        <f t="shared" si="24"/>
        <v>954</v>
      </c>
      <c r="G30" s="123">
        <f t="shared" si="24"/>
        <v>1287</v>
      </c>
      <c r="H30" s="123">
        <f t="shared" si="24"/>
        <v>1736</v>
      </c>
      <c r="I30" s="123">
        <f t="shared" si="24"/>
        <v>2154</v>
      </c>
      <c r="J30" s="123">
        <f t="shared" si="24"/>
        <v>2588</v>
      </c>
      <c r="K30" s="123">
        <f t="shared" si="24"/>
        <v>3007</v>
      </c>
      <c r="L30" s="123">
        <f t="shared" si="24"/>
        <v>3470</v>
      </c>
      <c r="M30" s="123">
        <f t="shared" si="24"/>
        <v>3817</v>
      </c>
      <c r="N30" s="123">
        <f t="shared" si="24"/>
        <v>3875</v>
      </c>
      <c r="O30" s="123">
        <f t="shared" si="24"/>
        <v>4337</v>
      </c>
      <c r="P30" s="124">
        <f t="shared" si="24"/>
        <v>5205</v>
      </c>
      <c r="AC30" s="46">
        <v>867.15</v>
      </c>
      <c r="AD30" s="46">
        <v>954.48</v>
      </c>
      <c r="AE30" s="46">
        <v>1286.5800000000002</v>
      </c>
      <c r="AF30" s="46">
        <v>1735.53</v>
      </c>
      <c r="AG30" s="46">
        <v>2153.73</v>
      </c>
      <c r="AH30" s="46">
        <v>2587.92</v>
      </c>
      <c r="AI30" s="46">
        <v>3007.35</v>
      </c>
      <c r="AJ30" s="46">
        <v>3469.83</v>
      </c>
      <c r="AK30" s="46">
        <v>3816.69</v>
      </c>
      <c r="AL30" s="46">
        <v>3874.5</v>
      </c>
      <c r="AM30" s="46">
        <v>4336.98</v>
      </c>
      <c r="AN30" s="46">
        <v>5205.36</v>
      </c>
    </row>
    <row r="31" ht="15.75" customHeight="1">
      <c r="B31" s="98">
        <v>14.0</v>
      </c>
      <c r="C31" s="126">
        <v>918.0</v>
      </c>
      <c r="D31" s="120" t="s">
        <v>59</v>
      </c>
      <c r="E31" s="64">
        <f t="shared" ref="E31:P31" si="25">ROUND(AC31-(AC31*$J$5),0)</f>
        <v>31056</v>
      </c>
      <c r="F31" s="64">
        <f t="shared" si="25"/>
        <v>33921</v>
      </c>
      <c r="G31" s="64">
        <f t="shared" si="25"/>
        <v>40324</v>
      </c>
      <c r="H31" s="64">
        <f t="shared" si="25"/>
        <v>45128</v>
      </c>
      <c r="I31" s="64">
        <f t="shared" si="25"/>
        <v>53344</v>
      </c>
      <c r="J31" s="64">
        <f t="shared" si="25"/>
        <v>55864</v>
      </c>
      <c r="K31" s="64">
        <f t="shared" si="25"/>
        <v>61792</v>
      </c>
      <c r="L31" s="64">
        <f t="shared" si="25"/>
        <v>70253</v>
      </c>
      <c r="M31" s="64">
        <f t="shared" si="25"/>
        <v>85333</v>
      </c>
      <c r="N31" s="64">
        <f t="shared" si="25"/>
        <v>87218</v>
      </c>
      <c r="O31" s="64">
        <f t="shared" si="25"/>
        <v>108423</v>
      </c>
      <c r="P31" s="65">
        <f t="shared" si="25"/>
        <v>129628</v>
      </c>
      <c r="AC31" s="46">
        <v>31055.715622799988</v>
      </c>
      <c r="AD31" s="46">
        <v>33921.173879999995</v>
      </c>
      <c r="AE31" s="46">
        <v>40324.35163482001</v>
      </c>
      <c r="AF31" s="46">
        <v>45128.34534780001</v>
      </c>
      <c r="AG31" s="46">
        <v>53343.54450612</v>
      </c>
      <c r="AH31" s="46">
        <v>55863.7514523</v>
      </c>
      <c r="AI31" s="46">
        <v>61791.94724274</v>
      </c>
      <c r="AJ31" s="46">
        <v>70253.21638368</v>
      </c>
      <c r="AK31" s="46">
        <v>85332.64224672</v>
      </c>
      <c r="AL31" s="46">
        <v>87217.57047960002</v>
      </c>
      <c r="AM31" s="46">
        <v>108423.0130995</v>
      </c>
      <c r="AN31" s="46">
        <v>129628.45571940002</v>
      </c>
    </row>
    <row r="32" ht="15.75" customHeight="1">
      <c r="B32" s="73"/>
      <c r="C32" s="74"/>
      <c r="D32" s="122" t="str">
        <f>RIGHT($K$5,21)</f>
        <v>ΔТ=70⁰С (95/85/20) Вт</v>
      </c>
      <c r="E32" s="123">
        <f t="shared" ref="E32:P32" si="26">ROUND(IF($D32="ΔТ=70⁰С (95/85/20) Вт",AC32,(IF($D32="ΔТ=60⁰С (90/70/20) Вт",AC32*0.818,AC32*0.646))),0)</f>
        <v>935</v>
      </c>
      <c r="F32" s="123">
        <f t="shared" si="26"/>
        <v>1027</v>
      </c>
      <c r="G32" s="123">
        <f t="shared" si="26"/>
        <v>1386</v>
      </c>
      <c r="H32" s="123">
        <f t="shared" si="26"/>
        <v>1868</v>
      </c>
      <c r="I32" s="123">
        <f t="shared" si="26"/>
        <v>2320</v>
      </c>
      <c r="J32" s="123">
        <f t="shared" si="26"/>
        <v>2787</v>
      </c>
      <c r="K32" s="123">
        <f t="shared" si="26"/>
        <v>3239</v>
      </c>
      <c r="L32" s="123">
        <f t="shared" si="26"/>
        <v>3737</v>
      </c>
      <c r="M32" s="123">
        <f t="shared" si="26"/>
        <v>4111</v>
      </c>
      <c r="N32" s="123">
        <f t="shared" si="26"/>
        <v>4173</v>
      </c>
      <c r="O32" s="123">
        <f t="shared" si="26"/>
        <v>4672</v>
      </c>
      <c r="P32" s="124">
        <f t="shared" si="26"/>
        <v>5605</v>
      </c>
      <c r="AC32" s="46">
        <v>934.8</v>
      </c>
      <c r="AD32" s="46">
        <v>1027.05</v>
      </c>
      <c r="AE32" s="46">
        <v>1386.21</v>
      </c>
      <c r="AF32" s="46">
        <v>1868.37</v>
      </c>
      <c r="AG32" s="46">
        <v>2319.7799999999997</v>
      </c>
      <c r="AH32" s="46">
        <v>2787.18</v>
      </c>
      <c r="AI32" s="46">
        <v>3238.5899999999997</v>
      </c>
      <c r="AJ32" s="46">
        <v>3736.74</v>
      </c>
      <c r="AK32" s="46">
        <v>4110.66</v>
      </c>
      <c r="AL32" s="46">
        <v>4173.39</v>
      </c>
      <c r="AM32" s="46">
        <v>4671.54</v>
      </c>
      <c r="AN32" s="46">
        <v>5605.11</v>
      </c>
    </row>
    <row r="33" ht="15.75" customHeight="1">
      <c r="B33" s="7"/>
      <c r="C33" s="7"/>
      <c r="D33" s="7"/>
      <c r="E33" s="75" t="s">
        <v>60</v>
      </c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</row>
    <row r="34" ht="15.75" customHeight="1">
      <c r="B34" s="76" t="s">
        <v>56</v>
      </c>
      <c r="C34" s="5"/>
      <c r="D34" s="63"/>
      <c r="E34" s="78">
        <v>500.0</v>
      </c>
      <c r="F34" s="78">
        <v>550.0</v>
      </c>
      <c r="G34" s="78">
        <v>750.0</v>
      </c>
      <c r="H34" s="78">
        <v>1000.0</v>
      </c>
      <c r="I34" s="78">
        <v>1250.0</v>
      </c>
      <c r="J34" s="78">
        <v>1500.0</v>
      </c>
      <c r="K34" s="78">
        <v>1750.0</v>
      </c>
      <c r="L34" s="78">
        <v>2000.0</v>
      </c>
      <c r="M34" s="78">
        <v>2200.0</v>
      </c>
      <c r="N34" s="78">
        <v>2250.0</v>
      </c>
      <c r="O34" s="78">
        <v>2500.0</v>
      </c>
      <c r="P34" s="79">
        <v>3000.0</v>
      </c>
    </row>
    <row r="35" ht="15.75" customHeight="1">
      <c r="B35" s="80" t="s">
        <v>79</v>
      </c>
      <c r="C35" s="11"/>
      <c r="D35" s="44"/>
      <c r="E35" s="81">
        <v>430.0</v>
      </c>
      <c r="F35" s="81">
        <v>480.0</v>
      </c>
      <c r="G35" s="81">
        <v>680.0</v>
      </c>
      <c r="H35" s="81">
        <v>930.0</v>
      </c>
      <c r="I35" s="81">
        <v>1180.0</v>
      </c>
      <c r="J35" s="81">
        <v>1430.0</v>
      </c>
      <c r="K35" s="81">
        <v>1680.0</v>
      </c>
      <c r="L35" s="81">
        <v>1930.0</v>
      </c>
      <c r="M35" s="81">
        <v>2130.0</v>
      </c>
      <c r="N35" s="81">
        <v>2180.0</v>
      </c>
      <c r="O35" s="81">
        <v>2430.0</v>
      </c>
      <c r="P35" s="82">
        <v>2930.0</v>
      </c>
    </row>
    <row r="36" ht="15.75" customHeight="1">
      <c r="B36" s="128" t="s">
        <v>64</v>
      </c>
      <c r="C36" s="11"/>
      <c r="D36" s="44"/>
      <c r="E36" s="81">
        <f t="shared" ref="E36:P36" si="27">(E34/2)-25</f>
        <v>225</v>
      </c>
      <c r="F36" s="81">
        <f t="shared" si="27"/>
        <v>250</v>
      </c>
      <c r="G36" s="81">
        <f t="shared" si="27"/>
        <v>350</v>
      </c>
      <c r="H36" s="81">
        <f t="shared" si="27"/>
        <v>475</v>
      </c>
      <c r="I36" s="81">
        <f t="shared" si="27"/>
        <v>600</v>
      </c>
      <c r="J36" s="81">
        <f t="shared" si="27"/>
        <v>725</v>
      </c>
      <c r="K36" s="81">
        <f t="shared" si="27"/>
        <v>850</v>
      </c>
      <c r="L36" s="81">
        <f t="shared" si="27"/>
        <v>975</v>
      </c>
      <c r="M36" s="81">
        <f t="shared" si="27"/>
        <v>1075</v>
      </c>
      <c r="N36" s="81">
        <f t="shared" si="27"/>
        <v>1100</v>
      </c>
      <c r="O36" s="81">
        <f t="shared" si="27"/>
        <v>1225</v>
      </c>
      <c r="P36" s="82">
        <f t="shared" si="27"/>
        <v>1475</v>
      </c>
    </row>
    <row r="37" ht="15.75" customHeight="1">
      <c r="B37" s="128" t="s">
        <v>62</v>
      </c>
      <c r="C37" s="11"/>
      <c r="D37" s="44"/>
      <c r="E37" s="129">
        <v>57.0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2"/>
    </row>
    <row r="38" ht="44.25" customHeight="1">
      <c r="B38" s="84" t="s">
        <v>7</v>
      </c>
      <c r="C38" s="85" t="s">
        <v>61</v>
      </c>
      <c r="D38" s="86" t="s">
        <v>65</v>
      </c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8"/>
    </row>
    <row r="39" ht="15.75" customHeight="1">
      <c r="B39" s="89">
        <v>2.0</v>
      </c>
      <c r="C39" s="90">
        <v>66.0</v>
      </c>
      <c r="D39" s="91" t="s">
        <v>66</v>
      </c>
      <c r="E39" s="92">
        <v>5.3</v>
      </c>
      <c r="F39" s="92">
        <v>5.5</v>
      </c>
      <c r="G39" s="92">
        <v>7.0</v>
      </c>
      <c r="H39" s="92">
        <v>8.9</v>
      </c>
      <c r="I39" s="92">
        <v>10.8</v>
      </c>
      <c r="J39" s="92">
        <v>12.7</v>
      </c>
      <c r="K39" s="92">
        <v>14.6</v>
      </c>
      <c r="L39" s="92">
        <v>16.4</v>
      </c>
      <c r="M39" s="92">
        <v>17.5</v>
      </c>
      <c r="N39" s="92">
        <v>18.3</v>
      </c>
      <c r="O39" s="92">
        <v>20.2</v>
      </c>
      <c r="P39" s="93">
        <v>24.1</v>
      </c>
    </row>
    <row r="40" ht="15.75" customHeight="1">
      <c r="B40" s="73"/>
      <c r="C40" s="74"/>
      <c r="D40" s="94" t="s">
        <v>67</v>
      </c>
      <c r="E40" s="96">
        <v>1.5</v>
      </c>
      <c r="F40" s="96">
        <v>1.6</v>
      </c>
      <c r="G40" s="96">
        <v>2.2</v>
      </c>
      <c r="H40" s="96">
        <v>2.9</v>
      </c>
      <c r="I40" s="96">
        <v>3.6</v>
      </c>
      <c r="J40" s="96">
        <v>4.3</v>
      </c>
      <c r="K40" s="96">
        <v>4.9</v>
      </c>
      <c r="L40" s="96">
        <v>5.6</v>
      </c>
      <c r="M40" s="96">
        <v>6.2</v>
      </c>
      <c r="N40" s="96">
        <v>6.3</v>
      </c>
      <c r="O40" s="96">
        <v>7.0</v>
      </c>
      <c r="P40" s="97">
        <v>8.4</v>
      </c>
    </row>
    <row r="41" ht="15.75" customHeight="1">
      <c r="B41" s="98">
        <v>3.0</v>
      </c>
      <c r="C41" s="90">
        <f>C39+66</f>
        <v>132</v>
      </c>
      <c r="D41" s="100" t="s">
        <v>66</v>
      </c>
      <c r="E41" s="92">
        <v>7.6</v>
      </c>
      <c r="F41" s="92">
        <v>8.1</v>
      </c>
      <c r="G41" s="92">
        <v>10.4</v>
      </c>
      <c r="H41" s="92">
        <v>13.3</v>
      </c>
      <c r="I41" s="92">
        <v>16.1</v>
      </c>
      <c r="J41" s="92">
        <v>18.9</v>
      </c>
      <c r="K41" s="92">
        <v>21.7</v>
      </c>
      <c r="L41" s="92">
        <v>24.5</v>
      </c>
      <c r="M41" s="92">
        <v>25.6</v>
      </c>
      <c r="N41" s="92">
        <v>27.4</v>
      </c>
      <c r="O41" s="92">
        <v>30.2</v>
      </c>
      <c r="P41" s="93">
        <v>35.8</v>
      </c>
    </row>
    <row r="42" ht="15.75" customHeight="1">
      <c r="B42" s="67"/>
      <c r="C42" s="74"/>
      <c r="D42" s="103" t="s">
        <v>67</v>
      </c>
      <c r="E42" s="96">
        <v>2.3</v>
      </c>
      <c r="F42" s="96">
        <v>2.5</v>
      </c>
      <c r="G42" s="96">
        <v>3.3</v>
      </c>
      <c r="H42" s="96">
        <v>4.3</v>
      </c>
      <c r="I42" s="96">
        <v>5.4</v>
      </c>
      <c r="J42" s="96">
        <v>6.4</v>
      </c>
      <c r="K42" s="96">
        <v>7.4</v>
      </c>
      <c r="L42" s="96">
        <v>8.5</v>
      </c>
      <c r="M42" s="96">
        <v>9.3</v>
      </c>
      <c r="N42" s="96">
        <v>9.5</v>
      </c>
      <c r="O42" s="96">
        <v>10.5</v>
      </c>
      <c r="P42" s="97">
        <v>12.6</v>
      </c>
    </row>
    <row r="43" ht="15.75" customHeight="1">
      <c r="B43" s="89">
        <v>4.0</v>
      </c>
      <c r="C43" s="90">
        <f>C41+66</f>
        <v>198</v>
      </c>
      <c r="D43" s="91" t="s">
        <v>66</v>
      </c>
      <c r="E43" s="101">
        <v>10.1</v>
      </c>
      <c r="F43" s="101">
        <v>10.8</v>
      </c>
      <c r="G43" s="101">
        <v>13.8</v>
      </c>
      <c r="H43" s="101">
        <v>17.6</v>
      </c>
      <c r="I43" s="101">
        <v>21.3</v>
      </c>
      <c r="J43" s="101">
        <v>25.2</v>
      </c>
      <c r="K43" s="101">
        <v>28.9</v>
      </c>
      <c r="L43" s="101">
        <v>32.7</v>
      </c>
      <c r="M43" s="101">
        <v>35.5</v>
      </c>
      <c r="N43" s="101">
        <v>36.4</v>
      </c>
      <c r="O43" s="101">
        <v>40.2</v>
      </c>
      <c r="P43" s="102">
        <v>47.8</v>
      </c>
    </row>
    <row r="44" ht="15.75" customHeight="1">
      <c r="B44" s="73"/>
      <c r="C44" s="74"/>
      <c r="D44" s="94" t="s">
        <v>67</v>
      </c>
      <c r="E44" s="81">
        <v>3.1</v>
      </c>
      <c r="F44" s="81">
        <v>3.3</v>
      </c>
      <c r="G44" s="81">
        <v>4.4</v>
      </c>
      <c r="H44" s="81">
        <v>5.8</v>
      </c>
      <c r="I44" s="81">
        <v>7.2</v>
      </c>
      <c r="J44" s="81">
        <v>8.6</v>
      </c>
      <c r="K44" s="81">
        <v>9.9</v>
      </c>
      <c r="L44" s="81">
        <v>11.3</v>
      </c>
      <c r="M44" s="81">
        <v>12.4</v>
      </c>
      <c r="N44" s="81">
        <v>12.7</v>
      </c>
      <c r="O44" s="81">
        <v>14.1</v>
      </c>
      <c r="P44" s="82">
        <v>16.8</v>
      </c>
    </row>
    <row r="45" ht="15.75" customHeight="1">
      <c r="B45" s="98">
        <v>5.0</v>
      </c>
      <c r="C45" s="90">
        <f>C43+66</f>
        <v>264</v>
      </c>
      <c r="D45" s="100" t="s">
        <v>66</v>
      </c>
      <c r="E45" s="92">
        <v>12.5</v>
      </c>
      <c r="F45" s="92">
        <v>13.4</v>
      </c>
      <c r="G45" s="92">
        <v>17.2</v>
      </c>
      <c r="H45" s="92">
        <v>21.9</v>
      </c>
      <c r="I45" s="92">
        <v>26.7</v>
      </c>
      <c r="J45" s="92">
        <v>31.4</v>
      </c>
      <c r="K45" s="92">
        <v>36.1</v>
      </c>
      <c r="L45" s="92">
        <v>40.8</v>
      </c>
      <c r="M45" s="92">
        <v>43.2</v>
      </c>
      <c r="N45" s="92">
        <v>45.5</v>
      </c>
      <c r="O45" s="92">
        <v>50.2</v>
      </c>
      <c r="P45" s="93">
        <v>59.7</v>
      </c>
    </row>
    <row r="46" ht="15.75" customHeight="1">
      <c r="B46" s="67"/>
      <c r="C46" s="74"/>
      <c r="D46" s="103" t="s">
        <v>67</v>
      </c>
      <c r="E46" s="104">
        <v>3.8</v>
      </c>
      <c r="F46" s="104">
        <v>4.2</v>
      </c>
      <c r="G46" s="104">
        <v>5.6</v>
      </c>
      <c r="H46" s="104">
        <v>7.3</v>
      </c>
      <c r="I46" s="104">
        <v>9.0</v>
      </c>
      <c r="J46" s="104">
        <v>10.7</v>
      </c>
      <c r="K46" s="104">
        <v>12.4</v>
      </c>
      <c r="L46" s="104">
        <v>14.1</v>
      </c>
      <c r="M46" s="104">
        <v>15.5</v>
      </c>
      <c r="N46" s="104">
        <v>15.9</v>
      </c>
      <c r="O46" s="104">
        <v>17.6</v>
      </c>
      <c r="P46" s="105">
        <v>21.0</v>
      </c>
    </row>
    <row r="47" ht="15.75" customHeight="1">
      <c r="B47" s="89">
        <v>6.0</v>
      </c>
      <c r="C47" s="90">
        <f>C45+66</f>
        <v>330</v>
      </c>
      <c r="D47" s="91" t="s">
        <v>66</v>
      </c>
      <c r="E47" s="92">
        <v>15.0</v>
      </c>
      <c r="F47" s="92">
        <v>16.1</v>
      </c>
      <c r="G47" s="92">
        <v>20.7</v>
      </c>
      <c r="H47" s="92">
        <v>26.3</v>
      </c>
      <c r="I47" s="92">
        <v>31.9</v>
      </c>
      <c r="J47" s="92">
        <v>37.6</v>
      </c>
      <c r="K47" s="92">
        <v>43.3</v>
      </c>
      <c r="L47" s="92">
        <v>48.9</v>
      </c>
      <c r="M47" s="92">
        <v>52.3</v>
      </c>
      <c r="N47" s="92">
        <v>54.5</v>
      </c>
      <c r="O47" s="92">
        <v>60.2</v>
      </c>
      <c r="P47" s="93">
        <v>71.6</v>
      </c>
    </row>
    <row r="48" ht="15.75" customHeight="1">
      <c r="B48" s="73"/>
      <c r="C48" s="74"/>
      <c r="D48" s="94" t="s">
        <v>67</v>
      </c>
      <c r="E48" s="96">
        <v>4.6</v>
      </c>
      <c r="F48" s="96">
        <v>5.0</v>
      </c>
      <c r="G48" s="96">
        <v>6.7</v>
      </c>
      <c r="H48" s="96">
        <v>8.7</v>
      </c>
      <c r="I48" s="96">
        <v>10.8</v>
      </c>
      <c r="J48" s="96">
        <v>12.9</v>
      </c>
      <c r="K48" s="96">
        <v>14.9</v>
      </c>
      <c r="L48" s="96">
        <v>17.0</v>
      </c>
      <c r="M48" s="96">
        <v>18.6</v>
      </c>
      <c r="N48" s="96">
        <v>19.0</v>
      </c>
      <c r="O48" s="96">
        <v>21.1</v>
      </c>
      <c r="P48" s="97">
        <v>25.2</v>
      </c>
    </row>
    <row r="49" ht="15.75" customHeight="1">
      <c r="B49" s="98">
        <v>7.0</v>
      </c>
      <c r="C49" s="90">
        <f>C47+66</f>
        <v>396</v>
      </c>
      <c r="D49" s="100" t="s">
        <v>66</v>
      </c>
      <c r="E49" s="92">
        <v>17.5</v>
      </c>
      <c r="F49" s="92">
        <v>18.7</v>
      </c>
      <c r="G49" s="92">
        <v>24.1</v>
      </c>
      <c r="H49" s="92">
        <v>30.6</v>
      </c>
      <c r="I49" s="92">
        <v>37.2</v>
      </c>
      <c r="J49" s="92">
        <v>43.9</v>
      </c>
      <c r="K49" s="92">
        <v>50.4</v>
      </c>
      <c r="L49" s="92">
        <v>57.0</v>
      </c>
      <c r="M49" s="92">
        <v>61.2</v>
      </c>
      <c r="N49" s="92">
        <v>63.6</v>
      </c>
      <c r="O49" s="92">
        <v>70.2</v>
      </c>
      <c r="P49" s="93">
        <v>83.5</v>
      </c>
    </row>
    <row r="50" ht="15.75" customHeight="1">
      <c r="B50" s="67"/>
      <c r="C50" s="74"/>
      <c r="D50" s="103" t="s">
        <v>67</v>
      </c>
      <c r="E50" s="96">
        <v>5.4</v>
      </c>
      <c r="F50" s="96">
        <v>5.9</v>
      </c>
      <c r="G50" s="96">
        <v>7.8</v>
      </c>
      <c r="H50" s="96">
        <v>10.2</v>
      </c>
      <c r="I50" s="96">
        <v>12.6</v>
      </c>
      <c r="J50" s="96">
        <v>15.0</v>
      </c>
      <c r="K50" s="96">
        <v>17.4</v>
      </c>
      <c r="L50" s="96">
        <v>19.8</v>
      </c>
      <c r="M50" s="96">
        <v>21.7</v>
      </c>
      <c r="N50" s="96">
        <v>22.2</v>
      </c>
      <c r="O50" s="96">
        <v>24.6</v>
      </c>
      <c r="P50" s="97">
        <v>29.4</v>
      </c>
    </row>
    <row r="51" ht="15.75" customHeight="1">
      <c r="B51" s="89">
        <v>8.0</v>
      </c>
      <c r="C51" s="90">
        <f>C49+66</f>
        <v>462</v>
      </c>
      <c r="D51" s="91" t="s">
        <v>66</v>
      </c>
      <c r="E51" s="101">
        <v>19.9</v>
      </c>
      <c r="F51" s="101">
        <v>21.4</v>
      </c>
      <c r="G51" s="101">
        <v>27.5</v>
      </c>
      <c r="H51" s="101">
        <v>35.0</v>
      </c>
      <c r="I51" s="101">
        <v>42.5</v>
      </c>
      <c r="J51" s="101">
        <v>50.1</v>
      </c>
      <c r="K51" s="101">
        <v>57.6</v>
      </c>
      <c r="L51" s="101">
        <v>65.2</v>
      </c>
      <c r="M51" s="101">
        <v>69.6</v>
      </c>
      <c r="N51" s="101">
        <v>72.7</v>
      </c>
      <c r="O51" s="101">
        <v>80.3</v>
      </c>
      <c r="P51" s="102">
        <v>95.5</v>
      </c>
    </row>
    <row r="52" ht="15.75" customHeight="1">
      <c r="B52" s="73"/>
      <c r="C52" s="74"/>
      <c r="D52" s="94" t="s">
        <v>67</v>
      </c>
      <c r="E52" s="81">
        <v>6.2</v>
      </c>
      <c r="F52" s="81">
        <v>6.7</v>
      </c>
      <c r="G52" s="81">
        <v>8.9</v>
      </c>
      <c r="H52" s="81">
        <v>11.7</v>
      </c>
      <c r="I52" s="81">
        <v>14.4</v>
      </c>
      <c r="J52" s="81">
        <v>17.2</v>
      </c>
      <c r="K52" s="81">
        <v>19.9</v>
      </c>
      <c r="L52" s="81">
        <v>22.7</v>
      </c>
      <c r="M52" s="81">
        <v>24.9</v>
      </c>
      <c r="N52" s="81">
        <v>25.4</v>
      </c>
      <c r="O52" s="81">
        <v>28.2</v>
      </c>
      <c r="P52" s="82">
        <v>33.7</v>
      </c>
    </row>
    <row r="53" ht="15.75" customHeight="1">
      <c r="B53" s="98">
        <v>9.0</v>
      </c>
      <c r="C53" s="90">
        <f>C51+66</f>
        <v>528</v>
      </c>
      <c r="D53" s="100" t="s">
        <v>66</v>
      </c>
      <c r="E53" s="92">
        <v>22.4</v>
      </c>
      <c r="F53" s="92">
        <v>24.0</v>
      </c>
      <c r="G53" s="92">
        <v>30.9</v>
      </c>
      <c r="H53" s="92">
        <v>39.3</v>
      </c>
      <c r="I53" s="92">
        <v>47.8</v>
      </c>
      <c r="J53" s="92">
        <v>56.3</v>
      </c>
      <c r="K53" s="92">
        <v>64.8</v>
      </c>
      <c r="L53" s="92">
        <v>73.3</v>
      </c>
      <c r="M53" s="92">
        <v>77.7</v>
      </c>
      <c r="N53" s="92">
        <v>81.7</v>
      </c>
      <c r="O53" s="92">
        <v>90.3</v>
      </c>
      <c r="P53" s="93">
        <v>107.4</v>
      </c>
    </row>
    <row r="54" ht="15.75" customHeight="1">
      <c r="B54" s="67"/>
      <c r="C54" s="74"/>
      <c r="D54" s="103" t="s">
        <v>67</v>
      </c>
      <c r="E54" s="81">
        <v>6.9</v>
      </c>
      <c r="F54" s="81">
        <v>7.5</v>
      </c>
      <c r="G54" s="81">
        <v>10.0</v>
      </c>
      <c r="H54" s="81">
        <v>13.1</v>
      </c>
      <c r="I54" s="81">
        <v>16.2</v>
      </c>
      <c r="J54" s="81">
        <v>19.3</v>
      </c>
      <c r="K54" s="81">
        <v>22.4</v>
      </c>
      <c r="L54" s="81">
        <v>25.5</v>
      </c>
      <c r="M54" s="81">
        <v>28.0</v>
      </c>
      <c r="N54" s="81">
        <v>28.6</v>
      </c>
      <c r="O54" s="81">
        <v>31.7</v>
      </c>
      <c r="P54" s="82">
        <v>37.9</v>
      </c>
    </row>
    <row r="55" ht="15.75" customHeight="1">
      <c r="B55" s="89">
        <v>10.0</v>
      </c>
      <c r="C55" s="90">
        <f>C53+66</f>
        <v>594</v>
      </c>
      <c r="D55" s="91" t="s">
        <v>66</v>
      </c>
      <c r="E55" s="92">
        <v>24.9</v>
      </c>
      <c r="F55" s="92">
        <v>26.7</v>
      </c>
      <c r="G55" s="92">
        <v>34.3</v>
      </c>
      <c r="H55" s="92">
        <v>43.7</v>
      </c>
      <c r="I55" s="92">
        <v>53.1</v>
      </c>
      <c r="J55" s="92">
        <v>62.6</v>
      </c>
      <c r="K55" s="92">
        <v>72.0</v>
      </c>
      <c r="L55" s="92">
        <v>81.4</v>
      </c>
      <c r="M55" s="92">
        <v>85.5</v>
      </c>
      <c r="N55" s="92">
        <v>90.8</v>
      </c>
      <c r="O55" s="92">
        <v>100.3</v>
      </c>
      <c r="P55" s="93">
        <v>119.3</v>
      </c>
    </row>
    <row r="56" ht="15.75" customHeight="1">
      <c r="B56" s="73"/>
      <c r="C56" s="74"/>
      <c r="D56" s="94" t="s">
        <v>67</v>
      </c>
      <c r="E56" s="96">
        <v>7.7</v>
      </c>
      <c r="F56" s="96">
        <v>8.4</v>
      </c>
      <c r="G56" s="96">
        <v>11.1</v>
      </c>
      <c r="H56" s="96">
        <v>14.6</v>
      </c>
      <c r="I56" s="96">
        <v>18.0</v>
      </c>
      <c r="J56" s="96">
        <v>21.5</v>
      </c>
      <c r="K56" s="96">
        <v>24.9</v>
      </c>
      <c r="L56" s="96">
        <v>28.3</v>
      </c>
      <c r="M56" s="96">
        <v>31.1</v>
      </c>
      <c r="N56" s="96">
        <v>31.8</v>
      </c>
      <c r="O56" s="96">
        <v>35.2</v>
      </c>
      <c r="P56" s="97">
        <v>42.1</v>
      </c>
    </row>
    <row r="57" ht="15.75" customHeight="1">
      <c r="B57" s="89">
        <v>11.0</v>
      </c>
      <c r="C57" s="90">
        <f>C55+66</f>
        <v>660</v>
      </c>
      <c r="D57" s="91" t="s">
        <v>66</v>
      </c>
      <c r="E57" s="101">
        <v>27.4</v>
      </c>
      <c r="F57" s="101">
        <v>29.3</v>
      </c>
      <c r="G57" s="101" t="s">
        <v>73</v>
      </c>
      <c r="H57" s="101">
        <v>48.0</v>
      </c>
      <c r="I57" s="101">
        <v>58.4</v>
      </c>
      <c r="J57" s="101">
        <v>68.8</v>
      </c>
      <c r="K57" s="101">
        <v>79.2</v>
      </c>
      <c r="L57" s="101">
        <v>89.5</v>
      </c>
      <c r="M57" s="101">
        <v>92.3</v>
      </c>
      <c r="N57" s="101">
        <v>99.8</v>
      </c>
      <c r="O57" s="101">
        <v>110.3</v>
      </c>
      <c r="P57" s="102">
        <v>131.2</v>
      </c>
    </row>
    <row r="58" ht="15.75" customHeight="1">
      <c r="B58" s="73"/>
      <c r="C58" s="74"/>
      <c r="D58" s="94" t="s">
        <v>67</v>
      </c>
      <c r="E58" s="81">
        <v>8.5</v>
      </c>
      <c r="F58" s="81">
        <v>9.2</v>
      </c>
      <c r="G58" s="81">
        <v>12.3</v>
      </c>
      <c r="H58" s="81">
        <v>16.0</v>
      </c>
      <c r="I58" s="81">
        <v>19.8</v>
      </c>
      <c r="J58" s="81">
        <v>23.6</v>
      </c>
      <c r="K58" s="81">
        <v>27.4</v>
      </c>
      <c r="L58" s="81">
        <v>31.2</v>
      </c>
      <c r="M58" s="81">
        <v>34.2</v>
      </c>
      <c r="N58" s="81">
        <v>34.9</v>
      </c>
      <c r="O58" s="81">
        <v>38.7</v>
      </c>
      <c r="P58" s="82">
        <v>46.3</v>
      </c>
    </row>
    <row r="59" ht="15.75" customHeight="1">
      <c r="B59" s="98">
        <v>12.0</v>
      </c>
      <c r="C59" s="90">
        <f>C57+66</f>
        <v>726</v>
      </c>
      <c r="D59" s="100" t="s">
        <v>66</v>
      </c>
      <c r="E59" s="92">
        <v>29.8</v>
      </c>
      <c r="F59" s="92">
        <v>32.0</v>
      </c>
      <c r="G59" s="92">
        <v>41.1</v>
      </c>
      <c r="H59" s="92">
        <v>52.4</v>
      </c>
      <c r="I59" s="92">
        <v>63.7</v>
      </c>
      <c r="J59" s="92">
        <v>75.0</v>
      </c>
      <c r="K59" s="92">
        <v>86.4</v>
      </c>
      <c r="L59" s="92">
        <v>97.6</v>
      </c>
      <c r="M59" s="92">
        <v>100.2</v>
      </c>
      <c r="N59" s="92">
        <v>108.9</v>
      </c>
      <c r="O59" s="92">
        <v>120.3</v>
      </c>
      <c r="P59" s="93">
        <v>143.1</v>
      </c>
    </row>
    <row r="60" ht="15.75" customHeight="1">
      <c r="B60" s="67"/>
      <c r="C60" s="74"/>
      <c r="D60" s="103" t="s">
        <v>67</v>
      </c>
      <c r="E60" s="81">
        <v>9.3</v>
      </c>
      <c r="F60" s="81">
        <v>10.1</v>
      </c>
      <c r="G60" s="81">
        <v>13.4</v>
      </c>
      <c r="H60" s="81">
        <v>17.5</v>
      </c>
      <c r="I60" s="81">
        <v>21.6</v>
      </c>
      <c r="J60" s="81">
        <v>25.8</v>
      </c>
      <c r="K60" s="81">
        <v>29.9</v>
      </c>
      <c r="L60" s="81">
        <v>34.0</v>
      </c>
      <c r="M60" s="81">
        <v>37.3</v>
      </c>
      <c r="N60" s="81">
        <v>38.1</v>
      </c>
      <c r="O60" s="81">
        <v>42.3</v>
      </c>
      <c r="P60" s="82">
        <v>50.5</v>
      </c>
    </row>
    <row r="61" ht="15.75" customHeight="1">
      <c r="B61" s="89">
        <v>13.0</v>
      </c>
      <c r="C61" s="90">
        <f>C59+66</f>
        <v>792</v>
      </c>
      <c r="D61" s="91" t="s">
        <v>66</v>
      </c>
      <c r="E61" s="92">
        <v>32.3</v>
      </c>
      <c r="F61" s="92">
        <v>34.6</v>
      </c>
      <c r="G61" s="92">
        <v>44.5</v>
      </c>
      <c r="H61" s="92">
        <v>56.7</v>
      </c>
      <c r="I61" s="92">
        <v>69.0</v>
      </c>
      <c r="J61" s="92">
        <v>81.3</v>
      </c>
      <c r="K61" s="92">
        <v>93.5</v>
      </c>
      <c r="L61" s="92">
        <v>105.7</v>
      </c>
      <c r="M61" s="92">
        <v>112.4</v>
      </c>
      <c r="N61" s="92">
        <v>118.0</v>
      </c>
      <c r="O61" s="92">
        <v>130.3</v>
      </c>
      <c r="P61" s="93">
        <v>150.6</v>
      </c>
    </row>
    <row r="62" ht="15.75" customHeight="1">
      <c r="B62" s="73"/>
      <c r="C62" s="74"/>
      <c r="D62" s="94" t="s">
        <v>67</v>
      </c>
      <c r="E62" s="81">
        <v>10.0</v>
      </c>
      <c r="F62" s="81">
        <v>10.9</v>
      </c>
      <c r="G62" s="81">
        <v>14.5</v>
      </c>
      <c r="H62" s="81">
        <v>19.0</v>
      </c>
      <c r="I62" s="81">
        <v>23.4</v>
      </c>
      <c r="J62" s="81">
        <v>27.9</v>
      </c>
      <c r="K62" s="81">
        <v>32.4</v>
      </c>
      <c r="L62" s="81">
        <v>36.8</v>
      </c>
      <c r="M62" s="81">
        <v>40.4</v>
      </c>
      <c r="N62" s="81">
        <v>41.3</v>
      </c>
      <c r="O62" s="81">
        <v>45.8</v>
      </c>
      <c r="P62" s="82">
        <v>54.7</v>
      </c>
    </row>
    <row r="63" ht="15.75" customHeight="1">
      <c r="B63" s="89">
        <v>14.0</v>
      </c>
      <c r="C63" s="90">
        <f>C61+66</f>
        <v>858</v>
      </c>
      <c r="D63" s="91" t="s">
        <v>66</v>
      </c>
      <c r="E63" s="92">
        <v>34.8</v>
      </c>
      <c r="F63" s="92">
        <v>37.3</v>
      </c>
      <c r="G63" s="92">
        <v>47.9</v>
      </c>
      <c r="H63" s="92">
        <v>61.0</v>
      </c>
      <c r="I63" s="92">
        <v>74.2</v>
      </c>
      <c r="J63" s="92">
        <v>87.5</v>
      </c>
      <c r="K63" s="92">
        <v>100.7</v>
      </c>
      <c r="L63" s="92">
        <v>113.9</v>
      </c>
      <c r="M63" s="92">
        <v>119.6</v>
      </c>
      <c r="N63" s="92">
        <v>127.0</v>
      </c>
      <c r="O63" s="92">
        <v>140.3</v>
      </c>
      <c r="P63" s="93">
        <v>165.8</v>
      </c>
    </row>
    <row r="64" ht="15.75" customHeight="1">
      <c r="B64" s="73"/>
      <c r="C64" s="74"/>
      <c r="D64" s="94" t="s">
        <v>67</v>
      </c>
      <c r="E64" s="96">
        <v>10.8</v>
      </c>
      <c r="F64" s="96">
        <v>11.8</v>
      </c>
      <c r="G64" s="96">
        <v>15.6</v>
      </c>
      <c r="H64" s="96">
        <v>20.4</v>
      </c>
      <c r="I64" s="96">
        <v>25.2</v>
      </c>
      <c r="J64" s="96">
        <v>30.1</v>
      </c>
      <c r="K64" s="96">
        <v>34.9</v>
      </c>
      <c r="L64" s="96">
        <v>39.7</v>
      </c>
      <c r="M64" s="96">
        <v>43.5</v>
      </c>
      <c r="N64" s="96">
        <v>44.5</v>
      </c>
      <c r="O64" s="96">
        <v>49.3</v>
      </c>
      <c r="P64" s="97">
        <v>58.9</v>
      </c>
    </row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4">
    <mergeCell ref="C39:C40"/>
    <mergeCell ref="C41:C42"/>
    <mergeCell ref="C43:C44"/>
    <mergeCell ref="C45:C46"/>
    <mergeCell ref="C47:C48"/>
    <mergeCell ref="C49:C50"/>
    <mergeCell ref="C51:C52"/>
    <mergeCell ref="B61:B62"/>
    <mergeCell ref="B63:B64"/>
    <mergeCell ref="C53:C54"/>
    <mergeCell ref="C55:C56"/>
    <mergeCell ref="B57:B58"/>
    <mergeCell ref="C57:C58"/>
    <mergeCell ref="B59:B60"/>
    <mergeCell ref="C59:C60"/>
    <mergeCell ref="C61:C62"/>
    <mergeCell ref="C63:C64"/>
    <mergeCell ref="B1:E1"/>
    <mergeCell ref="M2:N2"/>
    <mergeCell ref="I3:J3"/>
    <mergeCell ref="K3:P3"/>
    <mergeCell ref="B5:D5"/>
    <mergeCell ref="K5:O5"/>
    <mergeCell ref="C7:C8"/>
    <mergeCell ref="B7:B8"/>
    <mergeCell ref="B9:B10"/>
    <mergeCell ref="C9:C10"/>
    <mergeCell ref="B11:B12"/>
    <mergeCell ref="C11:C12"/>
    <mergeCell ref="B13:B14"/>
    <mergeCell ref="C13:C14"/>
    <mergeCell ref="B15:B16"/>
    <mergeCell ref="C15:C16"/>
    <mergeCell ref="B17:B18"/>
    <mergeCell ref="C17:C18"/>
    <mergeCell ref="B19:B20"/>
    <mergeCell ref="C19:C20"/>
    <mergeCell ref="C21:C22"/>
    <mergeCell ref="B36:D36"/>
    <mergeCell ref="B37:D37"/>
    <mergeCell ref="E37:P37"/>
    <mergeCell ref="D38:P38"/>
    <mergeCell ref="C23:C24"/>
    <mergeCell ref="C25:C26"/>
    <mergeCell ref="C27:C28"/>
    <mergeCell ref="C29:C30"/>
    <mergeCell ref="C31:C32"/>
    <mergeCell ref="B34:D34"/>
    <mergeCell ref="B35:D35"/>
    <mergeCell ref="B41:B42"/>
    <mergeCell ref="B43:B44"/>
    <mergeCell ref="B45:B46"/>
    <mergeCell ref="B47:B48"/>
    <mergeCell ref="B49:B50"/>
    <mergeCell ref="B51:B52"/>
    <mergeCell ref="B53:B54"/>
    <mergeCell ref="B55:B56"/>
    <mergeCell ref="B21:B22"/>
    <mergeCell ref="B23:B24"/>
    <mergeCell ref="B25:B26"/>
    <mergeCell ref="B27:B28"/>
    <mergeCell ref="B29:B30"/>
    <mergeCell ref="B31:B32"/>
    <mergeCell ref="B39:B40"/>
  </mergeCells>
  <dataValidations>
    <dataValidation type="list" allowBlank="1" showErrorMessage="1" sqref="K5">
      <formula1>$AD$4:$AD$6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4.86"/>
    <col customWidth="1" min="2" max="2" width="7.14"/>
    <col customWidth="1" min="3" max="3" width="12.0"/>
    <col customWidth="1" min="4" max="4" width="11.71"/>
    <col customWidth="1" min="5" max="5" width="13.71"/>
    <col customWidth="1" min="6" max="20" width="8.29"/>
    <col customWidth="1" min="21" max="44" width="8.71"/>
  </cols>
  <sheetData>
    <row r="1" ht="47.25" customHeight="1">
      <c r="B1" s="35"/>
      <c r="I1" s="36" t="s">
        <v>47</v>
      </c>
    </row>
    <row r="2">
      <c r="B2" s="34" t="s">
        <v>93</v>
      </c>
      <c r="C2" s="7"/>
      <c r="D2" s="7"/>
      <c r="E2" s="7"/>
      <c r="F2" s="7"/>
      <c r="G2" s="7"/>
      <c r="H2" s="7"/>
      <c r="I2" s="7"/>
      <c r="J2" s="7"/>
      <c r="K2" s="7"/>
      <c r="L2" s="7"/>
      <c r="M2" s="39"/>
      <c r="O2" s="40"/>
    </row>
    <row r="3" ht="30.75" customHeight="1">
      <c r="B3" s="41" t="s">
        <v>49</v>
      </c>
      <c r="C3" s="41"/>
      <c r="D3" s="42"/>
      <c r="E3" s="42"/>
      <c r="F3" s="7"/>
      <c r="G3" s="7"/>
      <c r="H3" s="7"/>
      <c r="I3" s="7"/>
      <c r="J3" s="7"/>
      <c r="K3" s="43" t="s">
        <v>50</v>
      </c>
      <c r="L3" s="44"/>
      <c r="M3" s="43" t="s">
        <v>51</v>
      </c>
      <c r="N3" s="11"/>
      <c r="O3" s="11"/>
      <c r="P3" s="11"/>
      <c r="Q3" s="44"/>
      <c r="R3" s="45"/>
      <c r="S3" s="45"/>
      <c r="T3" s="45"/>
    </row>
    <row r="4" ht="15.0" customHeight="1">
      <c r="B4" s="41"/>
      <c r="C4" s="41"/>
      <c r="D4" s="42"/>
      <c r="E4" s="42"/>
      <c r="F4" s="7"/>
      <c r="G4" s="7"/>
      <c r="H4" s="7"/>
      <c r="I4" s="7"/>
      <c r="J4" s="7"/>
      <c r="K4" s="39"/>
      <c r="L4" s="39"/>
      <c r="M4" s="39"/>
      <c r="N4" s="39"/>
      <c r="O4" s="39"/>
      <c r="P4" s="39"/>
      <c r="Q4" s="39"/>
      <c r="R4" s="45"/>
      <c r="S4" s="45"/>
      <c r="T4" s="45"/>
      <c r="AD4" s="46" t="s">
        <v>52</v>
      </c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</row>
    <row r="5" ht="29.25" customHeight="1">
      <c r="B5" s="47" t="s">
        <v>94</v>
      </c>
      <c r="C5" s="27"/>
      <c r="D5" s="27"/>
      <c r="E5" s="48"/>
      <c r="F5" s="49"/>
      <c r="G5" s="50"/>
      <c r="H5" s="50"/>
      <c r="I5" s="50"/>
      <c r="J5" s="50"/>
      <c r="K5" s="51" t="s">
        <v>54</v>
      </c>
      <c r="L5" s="52">
        <v>0.0</v>
      </c>
      <c r="M5" s="49" t="s">
        <v>52</v>
      </c>
      <c r="N5" s="27"/>
      <c r="O5" s="27"/>
      <c r="P5" s="27"/>
      <c r="Q5" s="27"/>
      <c r="R5" s="49"/>
      <c r="S5" s="49"/>
      <c r="T5" s="53"/>
      <c r="AD5" s="117" t="s">
        <v>55</v>
      </c>
      <c r="AE5" s="131"/>
      <c r="AF5" s="131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</row>
    <row r="6" ht="26.25" customHeight="1">
      <c r="B6" s="54" t="s">
        <v>7</v>
      </c>
      <c r="C6" s="55" t="s">
        <v>56</v>
      </c>
      <c r="D6" s="56" t="s">
        <v>57</v>
      </c>
      <c r="E6" s="48"/>
      <c r="F6" s="57">
        <v>270.0</v>
      </c>
      <c r="G6" s="58">
        <v>420.0</v>
      </c>
      <c r="H6" s="58">
        <v>500.0</v>
      </c>
      <c r="I6" s="58">
        <v>550.0</v>
      </c>
      <c r="J6" s="58">
        <v>570.0</v>
      </c>
      <c r="K6" s="58">
        <v>750.0</v>
      </c>
      <c r="L6" s="58">
        <v>1000.0</v>
      </c>
      <c r="M6" s="58">
        <v>1250.0</v>
      </c>
      <c r="N6" s="58">
        <v>1500.0</v>
      </c>
      <c r="O6" s="58">
        <v>1750.0</v>
      </c>
      <c r="P6" s="58">
        <v>2000.0</v>
      </c>
      <c r="Q6" s="58">
        <v>2200.0</v>
      </c>
      <c r="R6" s="58">
        <v>2250.0</v>
      </c>
      <c r="S6" s="58">
        <v>2500.0</v>
      </c>
      <c r="T6" s="59">
        <v>3000.0</v>
      </c>
      <c r="AD6" s="117" t="s">
        <v>58</v>
      </c>
      <c r="AE6" s="131"/>
      <c r="AF6" s="131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</row>
    <row r="7" ht="15.0" customHeight="1">
      <c r="B7" s="60">
        <v>2.0</v>
      </c>
      <c r="C7" s="61">
        <v>80.0</v>
      </c>
      <c r="D7" s="62" t="s">
        <v>59</v>
      </c>
      <c r="E7" s="63"/>
      <c r="F7" s="64">
        <f t="shared" ref="F7:T7" si="1">ROUND(AD7-(AD7*$L$5),0)</f>
        <v>9263</v>
      </c>
      <c r="G7" s="64">
        <f t="shared" si="1"/>
        <v>9999</v>
      </c>
      <c r="H7" s="64">
        <f t="shared" si="1"/>
        <v>10817</v>
      </c>
      <c r="I7" s="64">
        <f t="shared" si="1"/>
        <v>11636</v>
      </c>
      <c r="J7" s="64">
        <f t="shared" si="1"/>
        <v>11635</v>
      </c>
      <c r="K7" s="64">
        <f t="shared" si="1"/>
        <v>12774</v>
      </c>
      <c r="L7" s="64">
        <f t="shared" si="1"/>
        <v>13520</v>
      </c>
      <c r="M7" s="64">
        <f t="shared" si="1"/>
        <v>14801</v>
      </c>
      <c r="N7" s="64">
        <f t="shared" si="1"/>
        <v>15189</v>
      </c>
      <c r="O7" s="64">
        <f t="shared" si="1"/>
        <v>16111</v>
      </c>
      <c r="P7" s="64">
        <f t="shared" si="1"/>
        <v>17435</v>
      </c>
      <c r="Q7" s="64">
        <f t="shared" si="1"/>
        <v>20724</v>
      </c>
      <c r="R7" s="64">
        <f t="shared" si="1"/>
        <v>21136</v>
      </c>
      <c r="S7" s="64">
        <f t="shared" si="1"/>
        <v>25761</v>
      </c>
      <c r="T7" s="64">
        <f t="shared" si="1"/>
        <v>30386</v>
      </c>
      <c r="AD7" s="46">
        <v>9262.5372096345</v>
      </c>
      <c r="AE7" s="46">
        <v>9998.888010704999</v>
      </c>
      <c r="AF7" s="46">
        <v>10817.05556745</v>
      </c>
      <c r="AG7" s="46">
        <v>11635.993314</v>
      </c>
      <c r="AH7" s="46">
        <v>11635.223124195001</v>
      </c>
      <c r="AI7" s="46">
        <v>12773.752744500001</v>
      </c>
      <c r="AJ7" s="46">
        <v>13520.3295447</v>
      </c>
      <c r="AK7" s="46">
        <v>14801.427293400002</v>
      </c>
      <c r="AL7" s="46">
        <v>15188.735915099996</v>
      </c>
      <c r="AM7" s="46">
        <v>16110.565485300003</v>
      </c>
      <c r="AN7" s="46">
        <v>17435.476426500005</v>
      </c>
      <c r="AO7" s="46">
        <v>20724.386743500003</v>
      </c>
      <c r="AP7" s="46">
        <v>21135.500533125</v>
      </c>
      <c r="AQ7" s="46">
        <v>25760.530666406255</v>
      </c>
      <c r="AR7" s="46">
        <v>30385.560799687504</v>
      </c>
    </row>
    <row r="8" ht="15.0" customHeight="1">
      <c r="B8" s="67"/>
      <c r="C8" s="68"/>
      <c r="D8" s="69" t="str">
        <f>RIGHT($M$5,21)</f>
        <v>ΔТ=70⁰С (95/85/20) Вт</v>
      </c>
      <c r="E8" s="70"/>
      <c r="F8" s="71">
        <f t="shared" ref="F8:T8" si="2">ROUND(IF($D8="ΔТ=70⁰С (95/85/20) Вт",AD8,(IF($D8="ΔТ=60⁰С (90/70/20) Вт",AD8*0.818,AD8*0.646))),0)</f>
        <v>69</v>
      </c>
      <c r="G8" s="71">
        <f t="shared" si="2"/>
        <v>106</v>
      </c>
      <c r="H8" s="71">
        <f t="shared" si="2"/>
        <v>127</v>
      </c>
      <c r="I8" s="71">
        <f t="shared" si="2"/>
        <v>139</v>
      </c>
      <c r="J8" s="71">
        <f t="shared" si="2"/>
        <v>145</v>
      </c>
      <c r="K8" s="71">
        <f t="shared" si="2"/>
        <v>188</v>
      </c>
      <c r="L8" s="71">
        <f t="shared" si="2"/>
        <v>254</v>
      </c>
      <c r="M8" s="71">
        <f t="shared" si="2"/>
        <v>314</v>
      </c>
      <c r="N8" s="71">
        <f t="shared" si="2"/>
        <v>379</v>
      </c>
      <c r="O8" s="71">
        <f t="shared" si="2"/>
        <v>439</v>
      </c>
      <c r="P8" s="71">
        <f t="shared" si="2"/>
        <v>507</v>
      </c>
      <c r="Q8" s="71">
        <f t="shared" si="2"/>
        <v>557</v>
      </c>
      <c r="R8" s="71">
        <f t="shared" si="2"/>
        <v>567</v>
      </c>
      <c r="S8" s="71">
        <f t="shared" si="2"/>
        <v>634</v>
      </c>
      <c r="T8" s="71">
        <f t="shared" si="2"/>
        <v>761</v>
      </c>
      <c r="AD8" s="46">
        <v>68.9415</v>
      </c>
      <c r="AE8" s="46">
        <v>106.3335</v>
      </c>
      <c r="AF8" s="46">
        <v>127.36650000000002</v>
      </c>
      <c r="AG8" s="46">
        <v>139.0515</v>
      </c>
      <c r="AH8" s="46">
        <v>144.894</v>
      </c>
      <c r="AI8" s="46">
        <v>188.1285</v>
      </c>
      <c r="AJ8" s="46">
        <v>253.5645</v>
      </c>
      <c r="AK8" s="46">
        <v>314.3265</v>
      </c>
      <c r="AL8" s="46">
        <v>378.59400000000005</v>
      </c>
      <c r="AM8" s="46">
        <v>439.356</v>
      </c>
      <c r="AN8" s="46">
        <v>507.129</v>
      </c>
      <c r="AO8" s="46">
        <v>557.3744999999999</v>
      </c>
      <c r="AP8" s="46">
        <v>566.7224999999999</v>
      </c>
      <c r="AQ8" s="46">
        <v>634.4955</v>
      </c>
      <c r="AR8" s="46">
        <v>760.6934999999999</v>
      </c>
    </row>
    <row r="9" ht="15.0" customHeight="1">
      <c r="B9" s="60">
        <v>3.0</v>
      </c>
      <c r="C9" s="61">
        <v>130.0</v>
      </c>
      <c r="D9" s="62" t="s">
        <v>59</v>
      </c>
      <c r="E9" s="63"/>
      <c r="F9" s="64">
        <f t="shared" ref="F9:T9" si="3">ROUND(AD9-(AD9*$L$5),0)</f>
        <v>10814</v>
      </c>
      <c r="G9" s="64">
        <f t="shared" si="3"/>
        <v>11723</v>
      </c>
      <c r="H9" s="64">
        <f t="shared" si="3"/>
        <v>12733</v>
      </c>
      <c r="I9" s="64">
        <f t="shared" si="3"/>
        <v>13741</v>
      </c>
      <c r="J9" s="64">
        <f t="shared" si="3"/>
        <v>13742</v>
      </c>
      <c r="K9" s="64">
        <f t="shared" si="3"/>
        <v>15386</v>
      </c>
      <c r="L9" s="64">
        <f t="shared" si="3"/>
        <v>16508</v>
      </c>
      <c r="M9" s="64">
        <f t="shared" si="3"/>
        <v>18430</v>
      </c>
      <c r="N9" s="64">
        <f t="shared" si="3"/>
        <v>19016</v>
      </c>
      <c r="O9" s="64">
        <f t="shared" si="3"/>
        <v>20400</v>
      </c>
      <c r="P9" s="64">
        <f t="shared" si="3"/>
        <v>22384</v>
      </c>
      <c r="Q9" s="64">
        <f t="shared" si="3"/>
        <v>26773</v>
      </c>
      <c r="R9" s="64">
        <f t="shared" si="3"/>
        <v>27322</v>
      </c>
      <c r="S9" s="64">
        <f t="shared" si="3"/>
        <v>33493</v>
      </c>
      <c r="T9" s="64">
        <f t="shared" si="3"/>
        <v>39665</v>
      </c>
      <c r="AD9" s="46">
        <v>10814.185489731028</v>
      </c>
      <c r="AE9" s="46">
        <v>11722.941655256698</v>
      </c>
      <c r="AF9" s="46">
        <v>12732.670728063</v>
      </c>
      <c r="AG9" s="46">
        <v>13740.87132</v>
      </c>
      <c r="AH9" s="46">
        <v>13742.399800869294</v>
      </c>
      <c r="AI9" s="46">
        <v>15386.159082888</v>
      </c>
      <c r="AJ9" s="46">
        <v>16508.080274895005</v>
      </c>
      <c r="AK9" s="46">
        <v>18429.995311398</v>
      </c>
      <c r="AL9" s="46">
        <v>19015.955715041997</v>
      </c>
      <c r="AM9" s="46">
        <v>20400.155590715993</v>
      </c>
      <c r="AN9" s="46">
        <v>22384.350849762006</v>
      </c>
      <c r="AO9" s="46">
        <v>26773.011038598</v>
      </c>
      <c r="AP9" s="46">
        <v>27321.593562202503</v>
      </c>
      <c r="AQ9" s="46">
        <v>33493.146952753115</v>
      </c>
      <c r="AR9" s="46">
        <v>39664.700343303746</v>
      </c>
    </row>
    <row r="10" ht="15.0" customHeight="1">
      <c r="B10" s="67"/>
      <c r="C10" s="68"/>
      <c r="D10" s="69" t="str">
        <f>RIGHT($M$5,21)</f>
        <v>ΔТ=70⁰С (95/85/20) Вт</v>
      </c>
      <c r="E10" s="70"/>
      <c r="F10" s="71">
        <f t="shared" ref="F10:T10" si="4">ROUND(IF($D10="ΔТ=70⁰С (95/85/20) Вт",AD10,(IF($D10="ΔТ=60⁰С (90/70/20) Вт",AD10*0.818,AD10*0.646))),0)</f>
        <v>103</v>
      </c>
      <c r="G10" s="71">
        <f t="shared" si="4"/>
        <v>160</v>
      </c>
      <c r="H10" s="71">
        <f t="shared" si="4"/>
        <v>190</v>
      </c>
      <c r="I10" s="71">
        <f t="shared" si="4"/>
        <v>209</v>
      </c>
      <c r="J10" s="71">
        <f t="shared" si="4"/>
        <v>216</v>
      </c>
      <c r="K10" s="71">
        <f t="shared" si="4"/>
        <v>282</v>
      </c>
      <c r="L10" s="71">
        <f t="shared" si="4"/>
        <v>381</v>
      </c>
      <c r="M10" s="71">
        <f t="shared" si="4"/>
        <v>472</v>
      </c>
      <c r="N10" s="71">
        <f t="shared" si="4"/>
        <v>568</v>
      </c>
      <c r="O10" s="71">
        <f t="shared" si="4"/>
        <v>659</v>
      </c>
      <c r="P10" s="71">
        <f t="shared" si="4"/>
        <v>761</v>
      </c>
      <c r="Q10" s="71">
        <f t="shared" si="4"/>
        <v>837</v>
      </c>
      <c r="R10" s="71">
        <f t="shared" si="4"/>
        <v>849</v>
      </c>
      <c r="S10" s="71">
        <f t="shared" si="4"/>
        <v>951</v>
      </c>
      <c r="T10" s="71">
        <f t="shared" si="4"/>
        <v>1142</v>
      </c>
      <c r="AD10" s="46">
        <v>102.82799999999999</v>
      </c>
      <c r="AE10" s="46">
        <v>160.08450000000002</v>
      </c>
      <c r="AF10" s="46">
        <v>190.4655</v>
      </c>
      <c r="AG10" s="46">
        <v>209.16150000000002</v>
      </c>
      <c r="AH10" s="46">
        <v>216.1725</v>
      </c>
      <c r="AI10" s="46">
        <v>281.60850000000005</v>
      </c>
      <c r="AJ10" s="46">
        <v>380.931</v>
      </c>
      <c r="AK10" s="46">
        <v>472.074</v>
      </c>
      <c r="AL10" s="46">
        <v>567.8910000000001</v>
      </c>
      <c r="AM10" s="46">
        <v>659.034</v>
      </c>
      <c r="AN10" s="46">
        <v>760.6934999999999</v>
      </c>
      <c r="AO10" s="46">
        <v>836.6460000000001</v>
      </c>
      <c r="AP10" s="46">
        <v>849.4994999999999</v>
      </c>
      <c r="AQ10" s="46">
        <v>951.1590000000001</v>
      </c>
      <c r="AR10" s="46">
        <v>1141.6245</v>
      </c>
    </row>
    <row r="11" ht="15.0" customHeight="1">
      <c r="B11" s="60">
        <v>4.0</v>
      </c>
      <c r="C11" s="61">
        <v>180.0</v>
      </c>
      <c r="D11" s="62" t="s">
        <v>59</v>
      </c>
      <c r="E11" s="63"/>
      <c r="F11" s="64">
        <f t="shared" ref="F11:T11" si="5">ROUND(AD11-(AD11*$L$5),0)</f>
        <v>12369</v>
      </c>
      <c r="G11" s="64">
        <f t="shared" si="5"/>
        <v>13451</v>
      </c>
      <c r="H11" s="64">
        <f t="shared" si="5"/>
        <v>14652</v>
      </c>
      <c r="I11" s="64">
        <f t="shared" si="5"/>
        <v>15853</v>
      </c>
      <c r="J11" s="64">
        <f t="shared" si="5"/>
        <v>15854</v>
      </c>
      <c r="K11" s="64">
        <f t="shared" si="5"/>
        <v>18004</v>
      </c>
      <c r="L11" s="64">
        <f t="shared" si="5"/>
        <v>19502</v>
      </c>
      <c r="M11" s="64">
        <f t="shared" si="5"/>
        <v>22066</v>
      </c>
      <c r="N11" s="64">
        <f t="shared" si="5"/>
        <v>22851</v>
      </c>
      <c r="O11" s="64">
        <f t="shared" si="5"/>
        <v>24699</v>
      </c>
      <c r="P11" s="64">
        <f t="shared" si="5"/>
        <v>27344</v>
      </c>
      <c r="Q11" s="64">
        <f t="shared" si="5"/>
        <v>32834</v>
      </c>
      <c r="R11" s="64">
        <f t="shared" si="5"/>
        <v>33521</v>
      </c>
      <c r="S11" s="64">
        <f t="shared" si="5"/>
        <v>41242</v>
      </c>
      <c r="T11" s="64">
        <f t="shared" si="5"/>
        <v>48963</v>
      </c>
      <c r="AD11" s="46">
        <v>12369.082292067596</v>
      </c>
      <c r="AE11" s="46">
        <v>13450.604768964002</v>
      </c>
      <c r="AF11" s="46">
        <v>14652.296409959996</v>
      </c>
      <c r="AG11" s="46">
        <v>15853.128390000005</v>
      </c>
      <c r="AH11" s="46">
        <v>15853.988050955997</v>
      </c>
      <c r="AI11" s="46">
        <v>18004.036997232</v>
      </c>
      <c r="AJ11" s="46">
        <v>19502.090296128</v>
      </c>
      <c r="AK11" s="46">
        <v>22066.167454848</v>
      </c>
      <c r="AL11" s="46">
        <v>22851.196557551997</v>
      </c>
      <c r="AM11" s="46">
        <v>24698.73708561601</v>
      </c>
      <c r="AN11" s="46">
        <v>27343.600237008002</v>
      </c>
      <c r="AO11" s="46">
        <v>32834.315845232006</v>
      </c>
      <c r="AP11" s="46">
        <v>33520.655296259996</v>
      </c>
      <c r="AQ11" s="46">
        <v>41241.974120325</v>
      </c>
      <c r="AR11" s="46">
        <v>48963.29294439001</v>
      </c>
    </row>
    <row r="12" ht="15.0" customHeight="1">
      <c r="B12" s="73"/>
      <c r="C12" s="74"/>
      <c r="D12" s="69" t="str">
        <f>RIGHT($M$5,21)</f>
        <v>ΔТ=70⁰С (95/85/20) Вт</v>
      </c>
      <c r="E12" s="70"/>
      <c r="F12" s="71">
        <f t="shared" ref="F12:T12" si="6">ROUND(IF($D12="ΔТ=70⁰С (95/85/20) Вт",AD12,(IF($D12="ΔТ=60⁰С (90/70/20) Вт",AD12*0.818,AD12*0.646))),0)</f>
        <v>138</v>
      </c>
      <c r="G12" s="71">
        <f t="shared" si="6"/>
        <v>214</v>
      </c>
      <c r="H12" s="71">
        <f t="shared" si="6"/>
        <v>254</v>
      </c>
      <c r="I12" s="71">
        <f t="shared" si="6"/>
        <v>279</v>
      </c>
      <c r="J12" s="71">
        <f t="shared" si="6"/>
        <v>290</v>
      </c>
      <c r="K12" s="71">
        <f t="shared" si="6"/>
        <v>376</v>
      </c>
      <c r="L12" s="71">
        <f t="shared" si="6"/>
        <v>507</v>
      </c>
      <c r="M12" s="71">
        <f t="shared" si="6"/>
        <v>630</v>
      </c>
      <c r="N12" s="71">
        <f t="shared" si="6"/>
        <v>756</v>
      </c>
      <c r="O12" s="71">
        <f t="shared" si="6"/>
        <v>879</v>
      </c>
      <c r="P12" s="71">
        <f t="shared" si="6"/>
        <v>1014</v>
      </c>
      <c r="Q12" s="71">
        <f t="shared" si="6"/>
        <v>1116</v>
      </c>
      <c r="R12" s="71">
        <f t="shared" si="6"/>
        <v>1132</v>
      </c>
      <c r="S12" s="71">
        <f t="shared" si="6"/>
        <v>1268</v>
      </c>
      <c r="T12" s="71">
        <f t="shared" si="6"/>
        <v>1521</v>
      </c>
      <c r="AD12" s="46">
        <v>137.883</v>
      </c>
      <c r="AE12" s="46">
        <v>213.8355</v>
      </c>
      <c r="AF12" s="46">
        <v>253.5645</v>
      </c>
      <c r="AG12" s="46">
        <v>279.2715</v>
      </c>
      <c r="AH12" s="46">
        <v>289.788</v>
      </c>
      <c r="AI12" s="46">
        <v>376.257</v>
      </c>
      <c r="AJ12" s="46">
        <v>507.129</v>
      </c>
      <c r="AK12" s="46">
        <v>629.8215</v>
      </c>
      <c r="AL12" s="46">
        <v>756.0195</v>
      </c>
      <c r="AM12" s="46">
        <v>878.712</v>
      </c>
      <c r="AN12" s="46">
        <v>1014.258</v>
      </c>
      <c r="AO12" s="46">
        <v>1115.9175000000002</v>
      </c>
      <c r="AP12" s="46">
        <v>1132.2765</v>
      </c>
      <c r="AQ12" s="46">
        <v>1267.8225</v>
      </c>
      <c r="AR12" s="46">
        <v>1521.3869999999997</v>
      </c>
    </row>
    <row r="13" ht="15.0" customHeight="1">
      <c r="B13" s="136">
        <v>5.0</v>
      </c>
      <c r="C13" s="126">
        <v>230.0</v>
      </c>
      <c r="D13" s="62" t="s">
        <v>59</v>
      </c>
      <c r="E13" s="63"/>
      <c r="F13" s="64">
        <f t="shared" ref="F13:T13" si="7">ROUND(AD13-(AD13*$L$5),0)</f>
        <v>13927</v>
      </c>
      <c r="G13" s="64">
        <f t="shared" si="7"/>
        <v>15181</v>
      </c>
      <c r="H13" s="64">
        <f t="shared" si="7"/>
        <v>16575</v>
      </c>
      <c r="I13" s="64">
        <f t="shared" si="7"/>
        <v>17969</v>
      </c>
      <c r="J13" s="64">
        <f t="shared" si="7"/>
        <v>17969</v>
      </c>
      <c r="K13" s="64">
        <f t="shared" si="7"/>
        <v>20627</v>
      </c>
      <c r="L13" s="64">
        <f t="shared" si="7"/>
        <v>22502</v>
      </c>
      <c r="M13" s="64">
        <f t="shared" si="7"/>
        <v>25710</v>
      </c>
      <c r="N13" s="64">
        <f t="shared" si="7"/>
        <v>26694</v>
      </c>
      <c r="O13" s="64">
        <f t="shared" si="7"/>
        <v>29006</v>
      </c>
      <c r="P13" s="64">
        <f t="shared" si="7"/>
        <v>32313</v>
      </c>
      <c r="Q13" s="64">
        <f t="shared" si="7"/>
        <v>38908</v>
      </c>
      <c r="R13" s="64">
        <f t="shared" si="7"/>
        <v>39733</v>
      </c>
      <c r="S13" s="64">
        <f t="shared" si="7"/>
        <v>49007</v>
      </c>
      <c r="T13" s="64">
        <f t="shared" si="7"/>
        <v>58281</v>
      </c>
      <c r="AD13" s="46">
        <v>13926.515601535024</v>
      </c>
      <c r="AE13" s="46">
        <v>15181.086223927798</v>
      </c>
      <c r="AF13" s="46">
        <v>16575.053582142005</v>
      </c>
      <c r="AG13" s="46">
        <v>17969.074992</v>
      </c>
      <c r="AH13" s="46">
        <v>17969.020940356208</v>
      </c>
      <c r="AI13" s="46">
        <v>20627.386487532007</v>
      </c>
      <c r="AJ13" s="46">
        <v>22502.359608398998</v>
      </c>
      <c r="AK13" s="46">
        <v>25709.94372375</v>
      </c>
      <c r="AL13" s="46">
        <v>26694.45844263</v>
      </c>
      <c r="AM13" s="46">
        <v>29006.309970000002</v>
      </c>
      <c r="AN13" s="46">
        <v>32313.224588238</v>
      </c>
      <c r="AO13" s="46">
        <v>38908.301163402</v>
      </c>
      <c r="AP13" s="46">
        <v>39732.685735297506</v>
      </c>
      <c r="AQ13" s="46">
        <v>49007.01216912187</v>
      </c>
      <c r="AR13" s="46">
        <v>58281.33860294626</v>
      </c>
    </row>
    <row r="14" ht="15.0" customHeight="1">
      <c r="B14" s="67"/>
      <c r="C14" s="68"/>
      <c r="D14" s="69" t="str">
        <f>RIGHT($M$5,21)</f>
        <v>ΔТ=70⁰С (95/85/20) Вт</v>
      </c>
      <c r="E14" s="70"/>
      <c r="F14" s="71">
        <f t="shared" ref="F14:T14" si="8">ROUND(IF($D14="ΔТ=70⁰С (95/85/20) Вт",AD14,(IF($D14="ΔТ=60⁰С (90/70/20) Вт",AD14*0.818,AD14*0.646))),0)</f>
        <v>171</v>
      </c>
      <c r="G14" s="71">
        <f t="shared" si="8"/>
        <v>268</v>
      </c>
      <c r="H14" s="71">
        <f t="shared" si="8"/>
        <v>317</v>
      </c>
      <c r="I14" s="71">
        <f t="shared" si="8"/>
        <v>348</v>
      </c>
      <c r="J14" s="71">
        <f t="shared" si="8"/>
        <v>363</v>
      </c>
      <c r="K14" s="71">
        <f t="shared" si="8"/>
        <v>470</v>
      </c>
      <c r="L14" s="71">
        <f t="shared" si="8"/>
        <v>634</v>
      </c>
      <c r="M14" s="71">
        <f t="shared" si="8"/>
        <v>788</v>
      </c>
      <c r="N14" s="71">
        <f t="shared" si="8"/>
        <v>945</v>
      </c>
      <c r="O14" s="71">
        <f t="shared" si="8"/>
        <v>1098</v>
      </c>
      <c r="P14" s="71">
        <f t="shared" si="8"/>
        <v>1268</v>
      </c>
      <c r="Q14" s="71">
        <f t="shared" si="8"/>
        <v>1395</v>
      </c>
      <c r="R14" s="71">
        <f t="shared" si="8"/>
        <v>1416</v>
      </c>
      <c r="S14" s="71">
        <f t="shared" si="8"/>
        <v>1584</v>
      </c>
      <c r="T14" s="71">
        <f t="shared" si="8"/>
        <v>1902</v>
      </c>
      <c r="AD14" s="46">
        <v>170.60099999999997</v>
      </c>
      <c r="AE14" s="46">
        <v>267.5865</v>
      </c>
      <c r="AF14" s="46">
        <v>316.6635</v>
      </c>
      <c r="AG14" s="46">
        <v>348.213</v>
      </c>
      <c r="AH14" s="46">
        <v>363.4035</v>
      </c>
      <c r="AI14" s="46">
        <v>469.73699999999997</v>
      </c>
      <c r="AJ14" s="46">
        <v>634.4955</v>
      </c>
      <c r="AK14" s="46">
        <v>787.5690000000001</v>
      </c>
      <c r="AL14" s="46">
        <v>945.3164999999999</v>
      </c>
      <c r="AM14" s="46">
        <v>1098.3899999999999</v>
      </c>
      <c r="AN14" s="46">
        <v>1267.8225</v>
      </c>
      <c r="AO14" s="46">
        <v>1395.189</v>
      </c>
      <c r="AP14" s="46">
        <v>1416.222</v>
      </c>
      <c r="AQ14" s="46">
        <v>1584.4859999999999</v>
      </c>
      <c r="AR14" s="46">
        <v>1902.3180000000002</v>
      </c>
    </row>
    <row r="15" ht="15.0" customHeight="1">
      <c r="B15" s="60">
        <v>6.0</v>
      </c>
      <c r="C15" s="61">
        <v>280.0</v>
      </c>
      <c r="D15" s="62" t="s">
        <v>59</v>
      </c>
      <c r="E15" s="63"/>
      <c r="F15" s="64">
        <f t="shared" ref="F15:T15" si="9">ROUND(AD15-(AD15*$L$5),0)</f>
        <v>15488</v>
      </c>
      <c r="G15" s="64">
        <f t="shared" si="9"/>
        <v>16916</v>
      </c>
      <c r="H15" s="64">
        <f t="shared" si="9"/>
        <v>18503</v>
      </c>
      <c r="I15" s="64">
        <f t="shared" si="9"/>
        <v>20089</v>
      </c>
      <c r="J15" s="64">
        <f t="shared" si="9"/>
        <v>20089</v>
      </c>
      <c r="K15" s="64">
        <f t="shared" si="9"/>
        <v>23256</v>
      </c>
      <c r="L15" s="64">
        <f t="shared" si="9"/>
        <v>25509</v>
      </c>
      <c r="M15" s="64">
        <f t="shared" si="9"/>
        <v>29361</v>
      </c>
      <c r="N15" s="64">
        <f t="shared" si="9"/>
        <v>30544</v>
      </c>
      <c r="O15" s="64">
        <f t="shared" si="9"/>
        <v>33325</v>
      </c>
      <c r="P15" s="64">
        <f t="shared" si="9"/>
        <v>37293</v>
      </c>
      <c r="Q15" s="64">
        <f t="shared" si="9"/>
        <v>44995</v>
      </c>
      <c r="R15" s="64">
        <f t="shared" si="9"/>
        <v>45958</v>
      </c>
      <c r="S15" s="64">
        <f t="shared" si="9"/>
        <v>56788</v>
      </c>
      <c r="T15" s="64">
        <f t="shared" si="9"/>
        <v>67619</v>
      </c>
      <c r="AD15" s="46">
        <v>15487.908701221442</v>
      </c>
      <c r="AE15" s="46">
        <v>16915.9674458016</v>
      </c>
      <c r="AF15" s="46">
        <v>18502.699384223994</v>
      </c>
      <c r="AG15" s="46">
        <v>20088.711126000002</v>
      </c>
      <c r="AH15" s="46">
        <v>20089.431322646404</v>
      </c>
      <c r="AI15" s="46">
        <v>23256.207553787997</v>
      </c>
      <c r="AJ15" s="46">
        <v>25508.888211708003</v>
      </c>
      <c r="AK15" s="46">
        <v>29361.324118104003</v>
      </c>
      <c r="AL15" s="46">
        <v>30543.981463512006</v>
      </c>
      <c r="AM15" s="46">
        <v>33324.634150631995</v>
      </c>
      <c r="AN15" s="46">
        <v>37293.223903452</v>
      </c>
      <c r="AO15" s="46">
        <v>44994.966993108006</v>
      </c>
      <c r="AP15" s="46">
        <v>45957.684879315</v>
      </c>
      <c r="AQ15" s="46">
        <v>56788.26109914377</v>
      </c>
      <c r="AR15" s="46">
        <v>67618.8373189725</v>
      </c>
    </row>
    <row r="16" ht="15.0" customHeight="1">
      <c r="B16" s="67"/>
      <c r="C16" s="68"/>
      <c r="D16" s="69" t="str">
        <f>RIGHT($M$5,21)</f>
        <v>ΔТ=70⁰С (95/85/20) Вт</v>
      </c>
      <c r="E16" s="70"/>
      <c r="F16" s="71">
        <f t="shared" ref="F16:T16" si="10">ROUND(IF($D16="ΔТ=70⁰С (95/85/20) Вт",AD16,(IF($D16="ΔТ=60⁰С (90/70/20) Вт",AD16*0.818,AD16*0.646))),0)</f>
        <v>204</v>
      </c>
      <c r="G16" s="71">
        <f t="shared" si="10"/>
        <v>319</v>
      </c>
      <c r="H16" s="71">
        <f t="shared" si="10"/>
        <v>381</v>
      </c>
      <c r="I16" s="71">
        <f t="shared" si="10"/>
        <v>418</v>
      </c>
      <c r="J16" s="71">
        <f t="shared" si="10"/>
        <v>434</v>
      </c>
      <c r="K16" s="71">
        <f t="shared" si="10"/>
        <v>564</v>
      </c>
      <c r="L16" s="71">
        <f t="shared" si="10"/>
        <v>761</v>
      </c>
      <c r="M16" s="71">
        <f t="shared" si="10"/>
        <v>944</v>
      </c>
      <c r="N16" s="71">
        <f t="shared" si="10"/>
        <v>1135</v>
      </c>
      <c r="O16" s="71">
        <f t="shared" si="10"/>
        <v>1318</v>
      </c>
      <c r="P16" s="71">
        <f t="shared" si="10"/>
        <v>1521</v>
      </c>
      <c r="Q16" s="71">
        <f t="shared" si="10"/>
        <v>1673</v>
      </c>
      <c r="R16" s="71">
        <f t="shared" si="10"/>
        <v>1699</v>
      </c>
      <c r="S16" s="71">
        <f t="shared" si="10"/>
        <v>1901</v>
      </c>
      <c r="T16" s="71">
        <f t="shared" si="10"/>
        <v>2282</v>
      </c>
      <c r="AD16" s="46">
        <v>204.4875</v>
      </c>
      <c r="AE16" s="46">
        <v>319.00050000000005</v>
      </c>
      <c r="AF16" s="46">
        <v>380.931</v>
      </c>
      <c r="AG16" s="46">
        <v>418.32300000000004</v>
      </c>
      <c r="AH16" s="46">
        <v>433.51349999999996</v>
      </c>
      <c r="AI16" s="46">
        <v>564.3855</v>
      </c>
      <c r="AJ16" s="46">
        <v>760.6934999999999</v>
      </c>
      <c r="AK16" s="46">
        <v>944.148</v>
      </c>
      <c r="AL16" s="46">
        <v>1134.6135000000002</v>
      </c>
      <c r="AM16" s="46">
        <v>1318.068</v>
      </c>
      <c r="AN16" s="46">
        <v>1521.3869999999997</v>
      </c>
      <c r="AO16" s="46">
        <v>1673.2920000000001</v>
      </c>
      <c r="AP16" s="46">
        <v>1698.9989999999998</v>
      </c>
      <c r="AQ16" s="46">
        <v>1901.1494999999998</v>
      </c>
      <c r="AR16" s="46">
        <v>2282.0805</v>
      </c>
    </row>
    <row r="17" ht="15.0" customHeight="1">
      <c r="B17" s="60">
        <v>7.0</v>
      </c>
      <c r="C17" s="61">
        <v>330.0</v>
      </c>
      <c r="D17" s="62" t="s">
        <v>59</v>
      </c>
      <c r="E17" s="63"/>
      <c r="F17" s="64">
        <f t="shared" ref="F17:T17" si="11">ROUND(AD17-(AD17*$L$5),0)</f>
        <v>17052</v>
      </c>
      <c r="G17" s="64">
        <f t="shared" si="11"/>
        <v>18654</v>
      </c>
      <c r="H17" s="64">
        <f t="shared" si="11"/>
        <v>20433</v>
      </c>
      <c r="I17" s="64">
        <f t="shared" si="11"/>
        <v>22214</v>
      </c>
      <c r="J17" s="64">
        <f t="shared" si="11"/>
        <v>22213</v>
      </c>
      <c r="K17" s="64">
        <f t="shared" si="11"/>
        <v>25891</v>
      </c>
      <c r="L17" s="64">
        <f t="shared" si="11"/>
        <v>28522</v>
      </c>
      <c r="M17" s="64">
        <f t="shared" si="11"/>
        <v>33020</v>
      </c>
      <c r="N17" s="64">
        <f t="shared" si="11"/>
        <v>34403</v>
      </c>
      <c r="O17" s="64">
        <f t="shared" si="11"/>
        <v>37650</v>
      </c>
      <c r="P17" s="64">
        <f t="shared" si="11"/>
        <v>42284</v>
      </c>
      <c r="Q17" s="64">
        <f t="shared" si="11"/>
        <v>51094</v>
      </c>
      <c r="R17" s="64">
        <f t="shared" si="11"/>
        <v>52196</v>
      </c>
      <c r="S17" s="64">
        <f t="shared" si="11"/>
        <v>64586</v>
      </c>
      <c r="T17" s="64">
        <f t="shared" si="11"/>
        <v>76976</v>
      </c>
      <c r="AD17" s="46">
        <v>17051.83681377825</v>
      </c>
      <c r="AE17" s="46">
        <v>18653.6653486425</v>
      </c>
      <c r="AF17" s="46">
        <v>20433.474831825002</v>
      </c>
      <c r="AG17" s="46">
        <v>22213.881557999997</v>
      </c>
      <c r="AH17" s="46">
        <v>22213.284315007506</v>
      </c>
      <c r="AI17" s="46">
        <v>25890.500195999997</v>
      </c>
      <c r="AJ17" s="46">
        <v>28521.676106055</v>
      </c>
      <c r="AK17" s="46">
        <v>33020.30863791</v>
      </c>
      <c r="AL17" s="46">
        <v>34403.283588959996</v>
      </c>
      <c r="AM17" s="46">
        <v>37650.19165875001</v>
      </c>
      <c r="AN17" s="46">
        <v>42283.59818265001</v>
      </c>
      <c r="AO17" s="46">
        <v>51094.31333435001</v>
      </c>
      <c r="AP17" s="46">
        <v>52195.652728312496</v>
      </c>
      <c r="AQ17" s="46">
        <v>64585.720910390635</v>
      </c>
      <c r="AR17" s="46">
        <v>76975.78909246874</v>
      </c>
    </row>
    <row r="18" ht="15.0" customHeight="1">
      <c r="B18" s="67"/>
      <c r="C18" s="68"/>
      <c r="D18" s="69" t="str">
        <f>RIGHT($M$5,21)</f>
        <v>ΔТ=70⁰С (95/85/20) Вт</v>
      </c>
      <c r="E18" s="70"/>
      <c r="F18" s="71">
        <f t="shared" ref="F18:T18" si="12">ROUND(IF($D18="ΔТ=70⁰С (95/85/20) Вт",AD18,(IF($D18="ΔТ=60⁰С (90/70/20) Вт",AD18*0.818,AD18*0.646))),0)</f>
        <v>240</v>
      </c>
      <c r="G18" s="71">
        <f t="shared" si="12"/>
        <v>373</v>
      </c>
      <c r="H18" s="71">
        <f t="shared" si="12"/>
        <v>444</v>
      </c>
      <c r="I18" s="71">
        <f t="shared" si="12"/>
        <v>488</v>
      </c>
      <c r="J18" s="71">
        <f t="shared" si="12"/>
        <v>506</v>
      </c>
      <c r="K18" s="71">
        <f t="shared" si="12"/>
        <v>658</v>
      </c>
      <c r="L18" s="71">
        <f t="shared" si="12"/>
        <v>888</v>
      </c>
      <c r="M18" s="71">
        <f t="shared" si="12"/>
        <v>1102</v>
      </c>
      <c r="N18" s="71">
        <f t="shared" si="12"/>
        <v>1324</v>
      </c>
      <c r="O18" s="71">
        <f t="shared" si="12"/>
        <v>1538</v>
      </c>
      <c r="P18" s="71">
        <f t="shared" si="12"/>
        <v>1775</v>
      </c>
      <c r="Q18" s="71">
        <f t="shared" si="12"/>
        <v>1951</v>
      </c>
      <c r="R18" s="71">
        <f t="shared" si="12"/>
        <v>1982</v>
      </c>
      <c r="S18" s="71">
        <f t="shared" si="12"/>
        <v>2218</v>
      </c>
      <c r="T18" s="71">
        <f t="shared" si="12"/>
        <v>2663</v>
      </c>
      <c r="AD18" s="46">
        <v>239.54249999999996</v>
      </c>
      <c r="AE18" s="46">
        <v>372.7515</v>
      </c>
      <c r="AF18" s="46">
        <v>444.03</v>
      </c>
      <c r="AG18" s="46">
        <v>488.43299999999994</v>
      </c>
      <c r="AH18" s="46">
        <v>505.9605</v>
      </c>
      <c r="AI18" s="46">
        <v>657.8655000000001</v>
      </c>
      <c r="AJ18" s="46">
        <v>888.06</v>
      </c>
      <c r="AK18" s="46">
        <v>1101.8955</v>
      </c>
      <c r="AL18" s="46">
        <v>1323.9105</v>
      </c>
      <c r="AM18" s="46">
        <v>1537.746</v>
      </c>
      <c r="AN18" s="46">
        <v>1774.9515000000001</v>
      </c>
      <c r="AO18" s="46">
        <v>1951.395</v>
      </c>
      <c r="AP18" s="46">
        <v>1981.7760000000003</v>
      </c>
      <c r="AQ18" s="46">
        <v>2217.813</v>
      </c>
      <c r="AR18" s="46">
        <v>2663.0114999999996</v>
      </c>
    </row>
    <row r="19" ht="15.0" customHeight="1">
      <c r="B19" s="60">
        <v>8.0</v>
      </c>
      <c r="C19" s="61">
        <v>380.0</v>
      </c>
      <c r="D19" s="62" t="s">
        <v>59</v>
      </c>
      <c r="E19" s="63"/>
      <c r="F19" s="64">
        <f t="shared" ref="F19:T19" si="13">ROUND(AD19-(AD19*$L$5),0)</f>
        <v>18620</v>
      </c>
      <c r="G19" s="64">
        <f t="shared" si="13"/>
        <v>20396</v>
      </c>
      <c r="H19" s="64">
        <f t="shared" si="13"/>
        <v>22369</v>
      </c>
      <c r="I19" s="64">
        <f t="shared" si="13"/>
        <v>24343</v>
      </c>
      <c r="J19" s="64">
        <f t="shared" si="13"/>
        <v>24343</v>
      </c>
      <c r="K19" s="64">
        <f t="shared" si="13"/>
        <v>28530</v>
      </c>
      <c r="L19" s="64">
        <f t="shared" si="13"/>
        <v>31541</v>
      </c>
      <c r="M19" s="64">
        <f t="shared" si="13"/>
        <v>36689</v>
      </c>
      <c r="N19" s="64">
        <f t="shared" si="13"/>
        <v>38269</v>
      </c>
      <c r="O19" s="64">
        <f t="shared" si="13"/>
        <v>41981</v>
      </c>
      <c r="P19" s="64">
        <f t="shared" si="13"/>
        <v>47286</v>
      </c>
      <c r="Q19" s="64">
        <f t="shared" si="13"/>
        <v>57208</v>
      </c>
      <c r="R19" s="64">
        <f t="shared" si="13"/>
        <v>58449</v>
      </c>
      <c r="S19" s="64">
        <f t="shared" si="13"/>
        <v>72402</v>
      </c>
      <c r="T19" s="64">
        <f t="shared" si="13"/>
        <v>86356</v>
      </c>
      <c r="AD19" s="46">
        <v>18619.72621081452</v>
      </c>
      <c r="AE19" s="46">
        <v>20395.764678682794</v>
      </c>
      <c r="AF19" s="46">
        <v>22369.140754092</v>
      </c>
      <c r="AG19" s="46">
        <v>24342.741522000004</v>
      </c>
      <c r="AH19" s="46">
        <v>24342.516829501197</v>
      </c>
      <c r="AI19" s="46">
        <v>28530.264414168</v>
      </c>
      <c r="AJ19" s="46">
        <v>31540.72329144</v>
      </c>
      <c r="AK19" s="46">
        <v>36688.660879464</v>
      </c>
      <c r="AL19" s="46">
        <v>38268.84316068</v>
      </c>
      <c r="AM19" s="46">
        <v>41981.21336375999</v>
      </c>
      <c r="AN19" s="46">
        <v>47286.11102212801</v>
      </c>
      <c r="AO19" s="46">
        <v>57208.495693712</v>
      </c>
      <c r="AP19" s="46">
        <v>58448.79377766</v>
      </c>
      <c r="AQ19" s="46">
        <v>72402.14722207501</v>
      </c>
      <c r="AR19" s="46">
        <v>86355.50066649001</v>
      </c>
    </row>
    <row r="20" ht="15.0" customHeight="1">
      <c r="B20" s="67"/>
      <c r="C20" s="68"/>
      <c r="D20" s="69" t="str">
        <f>RIGHT($M$5,21)</f>
        <v>ΔТ=70⁰С (95/85/20) Вт</v>
      </c>
      <c r="E20" s="70"/>
      <c r="F20" s="71">
        <f t="shared" ref="F20:T20" si="14">ROUND(IF($D20="ΔТ=70⁰С (95/85/20) Вт",AD20,(IF($D20="ΔТ=60⁰С (90/70/20) Вт",AD20*0.818,AD20*0.646))),0)</f>
        <v>273</v>
      </c>
      <c r="G20" s="71">
        <f t="shared" si="14"/>
        <v>425</v>
      </c>
      <c r="H20" s="71">
        <f t="shared" si="14"/>
        <v>507</v>
      </c>
      <c r="I20" s="71">
        <f t="shared" si="14"/>
        <v>557</v>
      </c>
      <c r="J20" s="71">
        <f t="shared" si="14"/>
        <v>577</v>
      </c>
      <c r="K20" s="71">
        <f t="shared" si="14"/>
        <v>751</v>
      </c>
      <c r="L20" s="71">
        <f t="shared" si="14"/>
        <v>1014</v>
      </c>
      <c r="M20" s="71">
        <f t="shared" si="14"/>
        <v>1260</v>
      </c>
      <c r="N20" s="71">
        <f t="shared" si="14"/>
        <v>1513</v>
      </c>
      <c r="O20" s="71">
        <f t="shared" si="14"/>
        <v>1759</v>
      </c>
      <c r="P20" s="71">
        <f t="shared" si="14"/>
        <v>2029</v>
      </c>
      <c r="Q20" s="71">
        <f t="shared" si="14"/>
        <v>2232</v>
      </c>
      <c r="R20" s="71">
        <f t="shared" si="14"/>
        <v>2266</v>
      </c>
      <c r="S20" s="71">
        <f t="shared" si="14"/>
        <v>2536</v>
      </c>
      <c r="T20" s="71">
        <f t="shared" si="14"/>
        <v>3043</v>
      </c>
      <c r="AD20" s="46">
        <v>273.429</v>
      </c>
      <c r="AE20" s="46">
        <v>425.334</v>
      </c>
      <c r="AF20" s="46">
        <v>507.129</v>
      </c>
      <c r="AG20" s="46">
        <v>557.3744999999999</v>
      </c>
      <c r="AH20" s="46">
        <v>577.239</v>
      </c>
      <c r="AI20" s="46">
        <v>751.3455</v>
      </c>
      <c r="AJ20" s="46">
        <v>1014.258</v>
      </c>
      <c r="AK20" s="46">
        <v>1259.643</v>
      </c>
      <c r="AL20" s="46">
        <v>1513.2075</v>
      </c>
      <c r="AM20" s="46">
        <v>1758.5925</v>
      </c>
      <c r="AN20" s="46">
        <v>2028.516</v>
      </c>
      <c r="AO20" s="46">
        <v>2231.8350000000005</v>
      </c>
      <c r="AP20" s="46">
        <v>2265.7215</v>
      </c>
      <c r="AQ20" s="46">
        <v>2535.645</v>
      </c>
      <c r="AR20" s="46">
        <v>3042.7739999999994</v>
      </c>
    </row>
    <row r="21" ht="15.0" customHeight="1">
      <c r="B21" s="60">
        <v>9.0</v>
      </c>
      <c r="C21" s="61">
        <v>430.0</v>
      </c>
      <c r="D21" s="62" t="s">
        <v>59</v>
      </c>
      <c r="E21" s="63"/>
      <c r="F21" s="64">
        <f t="shared" ref="F21:T21" si="15">ROUND(AD21-(AD21*$L$5),0)</f>
        <v>20190</v>
      </c>
      <c r="G21" s="64">
        <f t="shared" si="15"/>
        <v>22141</v>
      </c>
      <c r="H21" s="64">
        <f t="shared" si="15"/>
        <v>24308</v>
      </c>
      <c r="I21" s="64">
        <f t="shared" si="15"/>
        <v>26475</v>
      </c>
      <c r="J21" s="64">
        <f t="shared" si="15"/>
        <v>26475</v>
      </c>
      <c r="K21" s="64">
        <f t="shared" si="15"/>
        <v>31176</v>
      </c>
      <c r="L21" s="64">
        <f t="shared" si="15"/>
        <v>34566</v>
      </c>
      <c r="M21" s="64">
        <f t="shared" si="15"/>
        <v>40363</v>
      </c>
      <c r="N21" s="64">
        <f t="shared" si="15"/>
        <v>42144</v>
      </c>
      <c r="O21" s="64">
        <f t="shared" si="15"/>
        <v>46325</v>
      </c>
      <c r="P21" s="64">
        <f t="shared" si="15"/>
        <v>52297</v>
      </c>
      <c r="Q21" s="64">
        <f t="shared" si="15"/>
        <v>63333</v>
      </c>
      <c r="R21" s="64">
        <f t="shared" si="15"/>
        <v>64713</v>
      </c>
      <c r="S21" s="64">
        <f t="shared" si="15"/>
        <v>80232</v>
      </c>
      <c r="T21" s="64">
        <f t="shared" si="15"/>
        <v>95751</v>
      </c>
      <c r="AD21" s="46">
        <v>20190.149126460718</v>
      </c>
      <c r="AE21" s="46">
        <v>22140.679029400806</v>
      </c>
      <c r="AF21" s="46">
        <v>24307.934477112</v>
      </c>
      <c r="AG21" s="46">
        <v>26475.291018</v>
      </c>
      <c r="AH21" s="46">
        <v>26475.189924823204</v>
      </c>
      <c r="AI21" s="46">
        <v>31175.500208292</v>
      </c>
      <c r="AJ21" s="46">
        <v>34566.029767863</v>
      </c>
      <c r="AK21" s="46">
        <v>40362.85549493999</v>
      </c>
      <c r="AL21" s="46">
        <v>42144.185526498</v>
      </c>
      <c r="AM21" s="46">
        <v>46324.74996131401</v>
      </c>
      <c r="AN21" s="46">
        <v>52297.23707406001</v>
      </c>
      <c r="AO21" s="46">
        <v>63333.20531274002</v>
      </c>
      <c r="AP21" s="46">
        <v>64712.70134257499</v>
      </c>
      <c r="AQ21" s="46">
        <v>80232.03167821874</v>
      </c>
      <c r="AR21" s="46">
        <v>95751.3620138625</v>
      </c>
    </row>
    <row r="22" ht="15.0" customHeight="1">
      <c r="B22" s="67"/>
      <c r="C22" s="68"/>
      <c r="D22" s="69" t="str">
        <f>RIGHT($M$5,21)</f>
        <v>ΔТ=70⁰С (95/85/20) Вт</v>
      </c>
      <c r="E22" s="70"/>
      <c r="F22" s="71">
        <f t="shared" ref="F22:T22" si="16">ROUND(IF($D22="ΔТ=70⁰С (95/85/20) Вт",AD22,(IF($D22="ΔТ=60⁰С (90/70/20) Вт",AD22*0.818,AD22*0.646))),0)</f>
        <v>308</v>
      </c>
      <c r="G22" s="71">
        <f t="shared" si="16"/>
        <v>480</v>
      </c>
      <c r="H22" s="71">
        <f t="shared" si="16"/>
        <v>570</v>
      </c>
      <c r="I22" s="71">
        <f t="shared" si="16"/>
        <v>627</v>
      </c>
      <c r="J22" s="71">
        <f t="shared" si="16"/>
        <v>651</v>
      </c>
      <c r="K22" s="71">
        <f t="shared" si="16"/>
        <v>846</v>
      </c>
      <c r="L22" s="71">
        <f t="shared" si="16"/>
        <v>1142</v>
      </c>
      <c r="M22" s="71">
        <f t="shared" si="16"/>
        <v>1417</v>
      </c>
      <c r="N22" s="71">
        <f t="shared" si="16"/>
        <v>1703</v>
      </c>
      <c r="O22" s="71">
        <f t="shared" si="16"/>
        <v>1978</v>
      </c>
      <c r="P22" s="71">
        <f t="shared" si="16"/>
        <v>2282</v>
      </c>
      <c r="Q22" s="71">
        <f t="shared" si="16"/>
        <v>2510</v>
      </c>
      <c r="R22" s="71">
        <f t="shared" si="16"/>
        <v>2548</v>
      </c>
      <c r="S22" s="71">
        <f t="shared" si="16"/>
        <v>2852</v>
      </c>
      <c r="T22" s="71">
        <f t="shared" si="16"/>
        <v>3424</v>
      </c>
      <c r="AD22" s="46">
        <v>308.484</v>
      </c>
      <c r="AE22" s="46">
        <v>480.2535000000001</v>
      </c>
      <c r="AF22" s="46">
        <v>570.228</v>
      </c>
      <c r="AG22" s="46">
        <v>627.4845</v>
      </c>
      <c r="AH22" s="46">
        <v>650.8545</v>
      </c>
      <c r="AI22" s="46">
        <v>845.9940000000001</v>
      </c>
      <c r="AJ22" s="46">
        <v>1141.6245</v>
      </c>
      <c r="AK22" s="46">
        <v>1417.3905000000002</v>
      </c>
      <c r="AL22" s="46">
        <v>1702.5045000000002</v>
      </c>
      <c r="AM22" s="46">
        <v>1978.2705</v>
      </c>
      <c r="AN22" s="46">
        <v>2282.0805</v>
      </c>
      <c r="AO22" s="46">
        <v>2509.938</v>
      </c>
      <c r="AP22" s="46">
        <v>2548.4984999999997</v>
      </c>
      <c r="AQ22" s="46">
        <v>2852.3084999999996</v>
      </c>
      <c r="AR22" s="46">
        <v>3423.705</v>
      </c>
    </row>
    <row r="23" ht="15.0" customHeight="1">
      <c r="B23" s="60">
        <v>10.0</v>
      </c>
      <c r="C23" s="61">
        <v>480.0</v>
      </c>
      <c r="D23" s="62" t="s">
        <v>59</v>
      </c>
      <c r="E23" s="63"/>
      <c r="F23" s="64">
        <f t="shared" ref="F23:T23" si="17">ROUND(AD23-(AD23*$L$5),0)</f>
        <v>21765</v>
      </c>
      <c r="G23" s="64">
        <f t="shared" si="17"/>
        <v>23890</v>
      </c>
      <c r="H23" s="64">
        <f t="shared" si="17"/>
        <v>26252</v>
      </c>
      <c r="I23" s="64">
        <f t="shared" si="17"/>
        <v>28613</v>
      </c>
      <c r="J23" s="64">
        <f t="shared" si="17"/>
        <v>28613</v>
      </c>
      <c r="K23" s="64">
        <f t="shared" si="17"/>
        <v>33826</v>
      </c>
      <c r="L23" s="64">
        <f t="shared" si="17"/>
        <v>37599</v>
      </c>
      <c r="M23" s="64">
        <f t="shared" si="17"/>
        <v>44048</v>
      </c>
      <c r="N23" s="64">
        <f t="shared" si="17"/>
        <v>46026</v>
      </c>
      <c r="O23" s="64">
        <f t="shared" si="17"/>
        <v>50677</v>
      </c>
      <c r="P23" s="64">
        <f t="shared" si="17"/>
        <v>57322</v>
      </c>
      <c r="Q23" s="64">
        <f t="shared" si="17"/>
        <v>69475</v>
      </c>
      <c r="R23" s="64">
        <f t="shared" si="17"/>
        <v>70994</v>
      </c>
      <c r="S23" s="64">
        <f t="shared" si="17"/>
        <v>88084</v>
      </c>
      <c r="T23" s="64">
        <f t="shared" si="17"/>
        <v>105173</v>
      </c>
      <c r="AD23" s="46">
        <v>21764.53482084684</v>
      </c>
      <c r="AE23" s="46">
        <v>23889.99646760759</v>
      </c>
      <c r="AF23" s="46">
        <v>26251.620519564</v>
      </c>
      <c r="AG23" s="46">
        <v>28613.374812</v>
      </c>
      <c r="AH23" s="46">
        <v>28613.2445715204</v>
      </c>
      <c r="AI23" s="46">
        <v>33826.20757837201</v>
      </c>
      <c r="AJ23" s="46">
        <v>37599.362821152004</v>
      </c>
      <c r="AK23" s="46">
        <v>44048.188807524</v>
      </c>
      <c r="AL23" s="46">
        <v>46025.781649056</v>
      </c>
      <c r="AM23" s="46">
        <v>50677.277948352</v>
      </c>
      <c r="AN23" s="46">
        <v>57322.272661632</v>
      </c>
      <c r="AO23" s="46">
        <v>69474.915475328</v>
      </c>
      <c r="AP23" s="46">
        <v>70993.99582704001</v>
      </c>
      <c r="AQ23" s="46">
        <v>88083.64978380004</v>
      </c>
      <c r="AR23" s="46">
        <v>105173.30374056002</v>
      </c>
    </row>
    <row r="24" ht="15.0" customHeight="1">
      <c r="B24" s="67"/>
      <c r="C24" s="68"/>
      <c r="D24" s="69" t="str">
        <f>RIGHT($M$5,21)</f>
        <v>ΔТ=70⁰С (95/85/20) Вт</v>
      </c>
      <c r="E24" s="70"/>
      <c r="F24" s="71">
        <f t="shared" ref="F24:T24" si="18">ROUND(IF($D24="ΔТ=70⁰С (95/85/20) Вт",AD24,(IF($D24="ΔТ=60⁰С (90/70/20) Вт",AD24*0.818,AD24*0.646))),0)</f>
        <v>342</v>
      </c>
      <c r="G24" s="71">
        <f t="shared" si="18"/>
        <v>533</v>
      </c>
      <c r="H24" s="71">
        <f t="shared" si="18"/>
        <v>634</v>
      </c>
      <c r="I24" s="71">
        <f t="shared" si="18"/>
        <v>698</v>
      </c>
      <c r="J24" s="71">
        <f t="shared" si="18"/>
        <v>722</v>
      </c>
      <c r="K24" s="71">
        <f t="shared" si="18"/>
        <v>941</v>
      </c>
      <c r="L24" s="71">
        <f t="shared" si="18"/>
        <v>1268</v>
      </c>
      <c r="M24" s="71">
        <f t="shared" si="18"/>
        <v>1574</v>
      </c>
      <c r="N24" s="71">
        <f t="shared" si="18"/>
        <v>1892</v>
      </c>
      <c r="O24" s="71">
        <f t="shared" si="18"/>
        <v>2198</v>
      </c>
      <c r="P24" s="71">
        <f t="shared" si="18"/>
        <v>2536</v>
      </c>
      <c r="Q24" s="71">
        <f t="shared" si="18"/>
        <v>2789</v>
      </c>
      <c r="R24" s="71">
        <f t="shared" si="18"/>
        <v>2831</v>
      </c>
      <c r="S24" s="71">
        <f t="shared" si="18"/>
        <v>3170</v>
      </c>
      <c r="T24" s="71">
        <f t="shared" si="18"/>
        <v>3803</v>
      </c>
      <c r="AD24" s="46">
        <v>342.3705</v>
      </c>
      <c r="AE24" s="46">
        <v>532.836</v>
      </c>
      <c r="AF24" s="46">
        <v>634.4955</v>
      </c>
      <c r="AG24" s="46">
        <v>697.5945</v>
      </c>
      <c r="AH24" s="46">
        <v>722.133</v>
      </c>
      <c r="AI24" s="46">
        <v>940.6425000000002</v>
      </c>
      <c r="AJ24" s="46">
        <v>1267.8225</v>
      </c>
      <c r="AK24" s="46">
        <v>1573.9695000000002</v>
      </c>
      <c r="AL24" s="46">
        <v>1891.8015000000003</v>
      </c>
      <c r="AM24" s="46">
        <v>2197.9485</v>
      </c>
      <c r="AN24" s="46">
        <v>2535.645</v>
      </c>
      <c r="AO24" s="46">
        <v>2789.2095</v>
      </c>
      <c r="AP24" s="46">
        <v>2831.2754999999997</v>
      </c>
      <c r="AQ24" s="46">
        <v>3170.1405</v>
      </c>
      <c r="AR24" s="46">
        <v>3803.4674999999993</v>
      </c>
    </row>
    <row r="25" ht="15.0" customHeight="1">
      <c r="B25" s="60">
        <v>11.0</v>
      </c>
      <c r="C25" s="61">
        <v>530.0</v>
      </c>
      <c r="D25" s="62" t="s">
        <v>59</v>
      </c>
      <c r="E25" s="63"/>
      <c r="F25" s="64">
        <f t="shared" ref="F25:T25" si="19">ROUND(AD25-(AD25*$L$5),0)</f>
        <v>23340</v>
      </c>
      <c r="G25" s="64">
        <f t="shared" si="19"/>
        <v>25641</v>
      </c>
      <c r="H25" s="64">
        <f t="shared" si="19"/>
        <v>28197</v>
      </c>
      <c r="I25" s="64">
        <f t="shared" si="19"/>
        <v>30753</v>
      </c>
      <c r="J25" s="64">
        <f t="shared" si="19"/>
        <v>30753</v>
      </c>
      <c r="K25" s="64">
        <f t="shared" si="19"/>
        <v>36482</v>
      </c>
      <c r="L25" s="64">
        <f t="shared" si="19"/>
        <v>40637</v>
      </c>
      <c r="M25" s="64">
        <f t="shared" si="19"/>
        <v>47738</v>
      </c>
      <c r="N25" s="64">
        <f t="shared" si="19"/>
        <v>49917</v>
      </c>
      <c r="O25" s="64">
        <f t="shared" si="19"/>
        <v>55039</v>
      </c>
      <c r="P25" s="64">
        <f t="shared" si="19"/>
        <v>62354</v>
      </c>
      <c r="Q25" s="64">
        <f t="shared" si="19"/>
        <v>75625</v>
      </c>
      <c r="R25" s="64">
        <f t="shared" si="19"/>
        <v>77284</v>
      </c>
      <c r="S25" s="64">
        <f t="shared" si="19"/>
        <v>95946</v>
      </c>
      <c r="T25" s="64">
        <f t="shared" si="19"/>
        <v>114608</v>
      </c>
      <c r="AD25" s="46">
        <v>23340.019543801292</v>
      </c>
      <c r="AE25" s="46">
        <v>25640.5350486681</v>
      </c>
      <c r="AF25" s="46">
        <v>28196.66338740901</v>
      </c>
      <c r="AG25" s="46">
        <v>30753.303372</v>
      </c>
      <c r="AH25" s="46">
        <v>30752.791726149913</v>
      </c>
      <c r="AI25" s="46">
        <v>36482.38652440799</v>
      </c>
      <c r="AJ25" s="46">
        <v>40637.18972441701</v>
      </c>
      <c r="AK25" s="46">
        <v>47737.59536343602</v>
      </c>
      <c r="AL25" s="46">
        <v>49917.164255244</v>
      </c>
      <c r="AM25" s="46">
        <v>55038.797324873995</v>
      </c>
      <c r="AN25" s="46">
        <v>62354.152331064004</v>
      </c>
      <c r="AO25" s="46">
        <v>75624.990626856</v>
      </c>
      <c r="AP25" s="46">
        <v>77283.84541383001</v>
      </c>
      <c r="AQ25" s="46">
        <v>95945.96176728752</v>
      </c>
      <c r="AR25" s="46">
        <v>114608.07812074502</v>
      </c>
    </row>
    <row r="26" ht="15.0" customHeight="1">
      <c r="B26" s="67"/>
      <c r="C26" s="68"/>
      <c r="D26" s="69" t="str">
        <f>RIGHT($M$5,21)</f>
        <v>ΔТ=70⁰С (95/85/20) Вт</v>
      </c>
      <c r="E26" s="70"/>
      <c r="F26" s="71">
        <f t="shared" ref="F26:T26" si="20">ROUND(IF($D26="ΔТ=70⁰С (95/85/20) Вт",AD26,(IF($D26="ΔТ=60⁰С (90/70/20) Вт",AD26*0.818,AD26*0.646))),0)</f>
        <v>376</v>
      </c>
      <c r="G26" s="71">
        <f t="shared" si="20"/>
        <v>585</v>
      </c>
      <c r="H26" s="71">
        <f t="shared" si="20"/>
        <v>698</v>
      </c>
      <c r="I26" s="71">
        <f t="shared" si="20"/>
        <v>767</v>
      </c>
      <c r="J26" s="71">
        <f t="shared" si="20"/>
        <v>795</v>
      </c>
      <c r="K26" s="71">
        <f t="shared" si="20"/>
        <v>1034</v>
      </c>
      <c r="L26" s="71">
        <f t="shared" si="20"/>
        <v>1395</v>
      </c>
      <c r="M26" s="71">
        <f t="shared" si="20"/>
        <v>1732</v>
      </c>
      <c r="N26" s="71">
        <f t="shared" si="20"/>
        <v>2080</v>
      </c>
      <c r="O26" s="71">
        <f t="shared" si="20"/>
        <v>2418</v>
      </c>
      <c r="P26" s="71">
        <f t="shared" si="20"/>
        <v>2789</v>
      </c>
      <c r="Q26" s="71">
        <f t="shared" si="20"/>
        <v>3068</v>
      </c>
      <c r="R26" s="71">
        <f t="shared" si="20"/>
        <v>3115</v>
      </c>
      <c r="S26" s="71">
        <f t="shared" si="20"/>
        <v>3487</v>
      </c>
      <c r="T26" s="71">
        <f t="shared" si="20"/>
        <v>4184</v>
      </c>
      <c r="AD26" s="46">
        <v>376.257</v>
      </c>
      <c r="AE26" s="46">
        <v>585.4185</v>
      </c>
      <c r="AF26" s="46">
        <v>697.5945</v>
      </c>
      <c r="AG26" s="46">
        <v>766.536</v>
      </c>
      <c r="AH26" s="46">
        <v>794.58</v>
      </c>
      <c r="AI26" s="46">
        <v>1034.1225000000002</v>
      </c>
      <c r="AJ26" s="46">
        <v>1395.189</v>
      </c>
      <c r="AK26" s="46">
        <v>1731.717</v>
      </c>
      <c r="AL26" s="46">
        <v>2079.93</v>
      </c>
      <c r="AM26" s="46">
        <v>2417.6265000000003</v>
      </c>
      <c r="AN26" s="46">
        <v>2789.2095</v>
      </c>
      <c r="AO26" s="46">
        <v>3068.481</v>
      </c>
      <c r="AP26" s="46">
        <v>3115.2209999999995</v>
      </c>
      <c r="AQ26" s="46">
        <v>3486.804</v>
      </c>
      <c r="AR26" s="46">
        <v>4184.3985</v>
      </c>
    </row>
    <row r="27" ht="15.0" customHeight="1">
      <c r="B27" s="60">
        <v>12.0</v>
      </c>
      <c r="C27" s="61">
        <v>580.0</v>
      </c>
      <c r="D27" s="62" t="s">
        <v>59</v>
      </c>
      <c r="E27" s="63"/>
      <c r="F27" s="64">
        <f t="shared" ref="F27:T27" si="21">ROUND(AD27-(AD27*$L$5),0)</f>
        <v>24898</v>
      </c>
      <c r="G27" s="64">
        <f t="shared" si="21"/>
        <v>27371</v>
      </c>
      <c r="H27" s="64">
        <f t="shared" si="21"/>
        <v>30120</v>
      </c>
      <c r="I27" s="64">
        <f t="shared" si="21"/>
        <v>32869</v>
      </c>
      <c r="J27" s="64">
        <f t="shared" si="21"/>
        <v>32868</v>
      </c>
      <c r="K27" s="64">
        <f t="shared" si="21"/>
        <v>39110</v>
      </c>
      <c r="L27" s="64">
        <f t="shared" si="21"/>
        <v>43639</v>
      </c>
      <c r="M27" s="64">
        <f t="shared" si="21"/>
        <v>51386</v>
      </c>
      <c r="N27" s="64">
        <f t="shared" si="21"/>
        <v>53758</v>
      </c>
      <c r="O27" s="64">
        <f t="shared" si="21"/>
        <v>59348</v>
      </c>
      <c r="P27" s="64">
        <f t="shared" si="21"/>
        <v>67329</v>
      </c>
      <c r="Q27" s="64">
        <f t="shared" si="21"/>
        <v>81705</v>
      </c>
      <c r="R27" s="64">
        <f t="shared" si="21"/>
        <v>83502</v>
      </c>
      <c r="S27" s="64">
        <f t="shared" si="21"/>
        <v>103719</v>
      </c>
      <c r="T27" s="64">
        <f t="shared" si="21"/>
        <v>123936</v>
      </c>
      <c r="AD27" s="46">
        <v>24897.68595790047</v>
      </c>
      <c r="AE27" s="46">
        <v>27371.275508778293</v>
      </c>
      <c r="AF27" s="46">
        <v>30119.708343087</v>
      </c>
      <c r="AG27" s="46">
        <v>32869.24997399999</v>
      </c>
      <c r="AH27" s="46">
        <v>32868.14117739569</v>
      </c>
      <c r="AI27" s="46">
        <v>39109.54545649801</v>
      </c>
      <c r="AJ27" s="46">
        <v>43638.519777138004</v>
      </c>
      <c r="AK27" s="46">
        <v>51385.54264826401</v>
      </c>
      <c r="AL27" s="46">
        <v>53757.94677481802</v>
      </c>
      <c r="AM27" s="46">
        <v>59348.399451857986</v>
      </c>
      <c r="AN27" s="46">
        <v>67328.947561392</v>
      </c>
      <c r="AO27" s="46">
        <v>81705.29590836797</v>
      </c>
      <c r="AP27" s="46">
        <v>83502.33945174002</v>
      </c>
      <c r="AQ27" s="46">
        <v>103719.07931467501</v>
      </c>
      <c r="AR27" s="46">
        <v>123935.81917760998</v>
      </c>
    </row>
    <row r="28" ht="15.0" customHeight="1">
      <c r="B28" s="67"/>
      <c r="C28" s="68"/>
      <c r="D28" s="69" t="str">
        <f>RIGHT($M$5,21)</f>
        <v>ΔТ=70⁰С (95/85/20) Вт</v>
      </c>
      <c r="E28" s="70"/>
      <c r="F28" s="71">
        <f t="shared" ref="F28:T28" si="22">ROUND(IF($D28="ΔТ=70⁰С (95/85/20) Вт",AD28,(IF($D28="ΔТ=60⁰С (90/70/20) Вт",AD28*0.818,AD28*0.646))),0)</f>
        <v>411</v>
      </c>
      <c r="G28" s="71">
        <f t="shared" si="22"/>
        <v>639</v>
      </c>
      <c r="H28" s="71">
        <f t="shared" si="22"/>
        <v>761</v>
      </c>
      <c r="I28" s="71">
        <f t="shared" si="22"/>
        <v>837</v>
      </c>
      <c r="J28" s="71">
        <f t="shared" si="22"/>
        <v>867</v>
      </c>
      <c r="K28" s="71">
        <f t="shared" si="22"/>
        <v>1129</v>
      </c>
      <c r="L28" s="71">
        <f t="shared" si="22"/>
        <v>1521</v>
      </c>
      <c r="M28" s="71">
        <f t="shared" si="22"/>
        <v>1889</v>
      </c>
      <c r="N28" s="71">
        <f t="shared" si="22"/>
        <v>2269</v>
      </c>
      <c r="O28" s="71">
        <f t="shared" si="22"/>
        <v>2637</v>
      </c>
      <c r="P28" s="71">
        <f t="shared" si="22"/>
        <v>3043</v>
      </c>
      <c r="Q28" s="71">
        <f t="shared" si="22"/>
        <v>3348</v>
      </c>
      <c r="R28" s="71">
        <f t="shared" si="22"/>
        <v>3398</v>
      </c>
      <c r="S28" s="71">
        <f t="shared" si="22"/>
        <v>3803</v>
      </c>
      <c r="T28" s="71">
        <f t="shared" si="22"/>
        <v>4564</v>
      </c>
      <c r="AD28" s="46">
        <v>411.31199999999995</v>
      </c>
      <c r="AE28" s="46">
        <v>639.1695</v>
      </c>
      <c r="AF28" s="46">
        <v>760.6934999999999</v>
      </c>
      <c r="AG28" s="46">
        <v>836.6460000000001</v>
      </c>
      <c r="AH28" s="46">
        <v>867.0269999999999</v>
      </c>
      <c r="AI28" s="46">
        <v>1128.771</v>
      </c>
      <c r="AJ28" s="46">
        <v>1521.3869999999997</v>
      </c>
      <c r="AK28" s="46">
        <v>1889.4645</v>
      </c>
      <c r="AL28" s="46">
        <v>2269.2270000000003</v>
      </c>
      <c r="AM28" s="46">
        <v>2637.3045</v>
      </c>
      <c r="AN28" s="46">
        <v>3042.7739999999994</v>
      </c>
      <c r="AO28" s="46">
        <v>3347.7525</v>
      </c>
      <c r="AP28" s="46">
        <v>3397.9979999999996</v>
      </c>
      <c r="AQ28" s="46">
        <v>3803.4674999999993</v>
      </c>
      <c r="AR28" s="46">
        <v>4564.161</v>
      </c>
    </row>
    <row r="29" ht="15.0" customHeight="1">
      <c r="B29" s="60">
        <v>13.0</v>
      </c>
      <c r="C29" s="61">
        <v>630.0</v>
      </c>
      <c r="D29" s="62" t="s">
        <v>59</v>
      </c>
      <c r="E29" s="63"/>
      <c r="F29" s="64">
        <f t="shared" ref="F29:T29" si="23">ROUND(AD29-(AD29*$L$5),0)</f>
        <v>26455</v>
      </c>
      <c r="G29" s="64">
        <f t="shared" si="23"/>
        <v>29102</v>
      </c>
      <c r="H29" s="64">
        <f t="shared" si="23"/>
        <v>32043</v>
      </c>
      <c r="I29" s="64">
        <f t="shared" si="23"/>
        <v>34983</v>
      </c>
      <c r="J29" s="64">
        <f t="shared" si="23"/>
        <v>34983</v>
      </c>
      <c r="K29" s="64">
        <f t="shared" si="23"/>
        <v>41733</v>
      </c>
      <c r="L29" s="64">
        <f t="shared" si="23"/>
        <v>46640</v>
      </c>
      <c r="M29" s="64">
        <f t="shared" si="23"/>
        <v>55032</v>
      </c>
      <c r="N29" s="64">
        <f t="shared" si="23"/>
        <v>57604</v>
      </c>
      <c r="O29" s="64">
        <f t="shared" si="23"/>
        <v>63660</v>
      </c>
      <c r="P29" s="64">
        <f t="shared" si="23"/>
        <v>72304</v>
      </c>
      <c r="Q29" s="64">
        <f t="shared" si="23"/>
        <v>87786</v>
      </c>
      <c r="R29" s="64">
        <f t="shared" si="23"/>
        <v>89721</v>
      </c>
      <c r="S29" s="64">
        <f t="shared" si="23"/>
        <v>111492</v>
      </c>
      <c r="T29" s="64">
        <f t="shared" si="23"/>
        <v>133264</v>
      </c>
      <c r="AD29" s="46">
        <v>26455.352371999645</v>
      </c>
      <c r="AE29" s="46">
        <v>29102.01596888849</v>
      </c>
      <c r="AF29" s="46">
        <v>32042.753298764997</v>
      </c>
      <c r="AG29" s="46">
        <v>34983.35181000001</v>
      </c>
      <c r="AH29" s="46">
        <v>34983.4906286415</v>
      </c>
      <c r="AI29" s="46">
        <v>41733.16612739999</v>
      </c>
      <c r="AJ29" s="46">
        <v>46639.849829859006</v>
      </c>
      <c r="AK29" s="46">
        <v>55031.72080249799</v>
      </c>
      <c r="AL29" s="46">
        <v>57604.036686174</v>
      </c>
      <c r="AM29" s="46">
        <v>63659.77070943601</v>
      </c>
      <c r="AN29" s="46">
        <v>72303.74279172001</v>
      </c>
      <c r="AO29" s="46">
        <v>87785.60118988002</v>
      </c>
      <c r="AP29" s="46">
        <v>89720.83348965</v>
      </c>
      <c r="AQ29" s="46">
        <v>111492.19686206248</v>
      </c>
      <c r="AR29" s="46">
        <v>133263.560234475</v>
      </c>
    </row>
    <row r="30" ht="15.0" customHeight="1">
      <c r="B30" s="67"/>
      <c r="C30" s="68"/>
      <c r="D30" s="69" t="str">
        <f>RIGHT($M$5,21)</f>
        <v>ΔТ=70⁰С (95/85/20) Вт</v>
      </c>
      <c r="E30" s="70"/>
      <c r="F30" s="71">
        <f t="shared" ref="F30:T30" si="24">ROUND(IF($D30="ΔТ=70⁰С (95/85/20) Вт",AD30,(IF($D30="ΔТ=60⁰С (90/70/20) Вт",AD30*0.818,AD30*0.646))),0)</f>
        <v>445</v>
      </c>
      <c r="G30" s="71">
        <f t="shared" si="24"/>
        <v>692</v>
      </c>
      <c r="H30" s="71">
        <f t="shared" si="24"/>
        <v>824</v>
      </c>
      <c r="I30" s="71">
        <f t="shared" si="24"/>
        <v>907</v>
      </c>
      <c r="J30" s="71">
        <f t="shared" si="24"/>
        <v>939</v>
      </c>
      <c r="K30" s="71">
        <f t="shared" si="24"/>
        <v>1222</v>
      </c>
      <c r="L30" s="71">
        <f t="shared" si="24"/>
        <v>1649</v>
      </c>
      <c r="M30" s="71">
        <f t="shared" si="24"/>
        <v>2046</v>
      </c>
      <c r="N30" s="71">
        <f t="shared" si="24"/>
        <v>2459</v>
      </c>
      <c r="O30" s="71">
        <f t="shared" si="24"/>
        <v>2857</v>
      </c>
      <c r="P30" s="71">
        <f t="shared" si="24"/>
        <v>3296</v>
      </c>
      <c r="Q30" s="71">
        <f t="shared" si="24"/>
        <v>3626</v>
      </c>
      <c r="R30" s="71">
        <f t="shared" si="24"/>
        <v>3681</v>
      </c>
      <c r="S30" s="71">
        <f t="shared" si="24"/>
        <v>4120</v>
      </c>
      <c r="T30" s="71">
        <f t="shared" si="24"/>
        <v>4945</v>
      </c>
      <c r="AD30" s="46">
        <v>445.19849999999997</v>
      </c>
      <c r="AE30" s="46">
        <v>691.752</v>
      </c>
      <c r="AF30" s="46">
        <v>823.7925</v>
      </c>
      <c r="AG30" s="46">
        <v>906.7559999999999</v>
      </c>
      <c r="AH30" s="46">
        <v>939.4739999999999</v>
      </c>
      <c r="AI30" s="46">
        <v>1222.2510000000002</v>
      </c>
      <c r="AJ30" s="46">
        <v>1648.7535</v>
      </c>
      <c r="AK30" s="46">
        <v>2046.0435</v>
      </c>
      <c r="AL30" s="46">
        <v>2458.524</v>
      </c>
      <c r="AM30" s="46">
        <v>2856.9825</v>
      </c>
      <c r="AN30" s="46">
        <v>3296.3385000000003</v>
      </c>
      <c r="AO30" s="46">
        <v>3625.8555</v>
      </c>
      <c r="AP30" s="46">
        <v>3680.775</v>
      </c>
      <c r="AQ30" s="46">
        <v>4120.131</v>
      </c>
      <c r="AR30" s="46">
        <v>4945.092</v>
      </c>
    </row>
    <row r="31" ht="15.0" customHeight="1">
      <c r="B31" s="60">
        <v>14.0</v>
      </c>
      <c r="C31" s="61">
        <v>680.0</v>
      </c>
      <c r="D31" s="62" t="s">
        <v>59</v>
      </c>
      <c r="E31" s="63"/>
      <c r="F31" s="64">
        <f t="shared" ref="F31:T31" si="25">ROUND(AD31-(AD31*$L$5),0)</f>
        <v>28171</v>
      </c>
      <c r="G31" s="64">
        <f t="shared" si="25"/>
        <v>31009</v>
      </c>
      <c r="H31" s="64">
        <f t="shared" si="25"/>
        <v>34161</v>
      </c>
      <c r="I31" s="64">
        <f t="shared" si="25"/>
        <v>37313</v>
      </c>
      <c r="J31" s="64">
        <f t="shared" si="25"/>
        <v>37314</v>
      </c>
      <c r="K31" s="64">
        <f t="shared" si="25"/>
        <v>44357</v>
      </c>
      <c r="L31" s="64">
        <f t="shared" si="25"/>
        <v>49641</v>
      </c>
      <c r="M31" s="64">
        <f t="shared" si="25"/>
        <v>58678</v>
      </c>
      <c r="N31" s="64">
        <f t="shared" si="25"/>
        <v>61450</v>
      </c>
      <c r="O31" s="64">
        <f t="shared" si="25"/>
        <v>67971</v>
      </c>
      <c r="P31" s="64">
        <f t="shared" si="25"/>
        <v>77279</v>
      </c>
      <c r="Q31" s="64">
        <f t="shared" si="25"/>
        <v>93866</v>
      </c>
      <c r="R31" s="64">
        <f t="shared" si="25"/>
        <v>95939</v>
      </c>
      <c r="S31" s="64">
        <f t="shared" si="25"/>
        <v>119265</v>
      </c>
      <c r="T31" s="64">
        <f t="shared" si="25"/>
        <v>142591</v>
      </c>
      <c r="AD31" s="46">
        <v>28171.364819914786</v>
      </c>
      <c r="AE31" s="46">
        <v>31008.696466572004</v>
      </c>
      <c r="AF31" s="46">
        <v>34161.287185079986</v>
      </c>
      <c r="AG31" s="46">
        <v>37313.29126799999</v>
      </c>
      <c r="AH31" s="46">
        <v>37313.87790358801</v>
      </c>
      <c r="AI31" s="46">
        <v>44356.78679830201</v>
      </c>
      <c r="AJ31" s="46">
        <v>49641.17988258001</v>
      </c>
      <c r="AK31" s="46">
        <v>58677.898956732</v>
      </c>
      <c r="AL31" s="46">
        <v>61450.12659753</v>
      </c>
      <c r="AM31" s="46">
        <v>67971.141967014</v>
      </c>
      <c r="AN31" s="46">
        <v>77278.538022048</v>
      </c>
      <c r="AO31" s="46">
        <v>93865.906471392</v>
      </c>
      <c r="AP31" s="46">
        <v>95939.32752756002</v>
      </c>
      <c r="AQ31" s="46">
        <v>119265.31440945</v>
      </c>
      <c r="AR31" s="46">
        <v>142591.30129134003</v>
      </c>
    </row>
    <row r="32" ht="15.0" customHeight="1">
      <c r="B32" s="73"/>
      <c r="C32" s="74"/>
      <c r="D32" s="69" t="str">
        <f>RIGHT($M$5,21)</f>
        <v>ΔТ=70⁰С (95/85/20) Вт</v>
      </c>
      <c r="E32" s="70"/>
      <c r="F32" s="71">
        <f t="shared" ref="F32:T32" si="26">ROUND(IF($D32="ΔТ=70⁰С (95/85/20) Вт",AD32,(IF($D32="ΔТ=60⁰С (90/70/20) Вт",AD32*0.818,AD32*0.646))),0)</f>
        <v>480</v>
      </c>
      <c r="G32" s="71">
        <f t="shared" si="26"/>
        <v>746</v>
      </c>
      <c r="H32" s="71">
        <f t="shared" si="26"/>
        <v>888</v>
      </c>
      <c r="I32" s="71">
        <f t="shared" si="26"/>
        <v>976</v>
      </c>
      <c r="J32" s="71">
        <f t="shared" si="26"/>
        <v>1012</v>
      </c>
      <c r="K32" s="71">
        <f t="shared" si="26"/>
        <v>1317</v>
      </c>
      <c r="L32" s="71">
        <f t="shared" si="26"/>
        <v>1775</v>
      </c>
      <c r="M32" s="71">
        <f t="shared" si="26"/>
        <v>2204</v>
      </c>
      <c r="N32" s="71">
        <f t="shared" si="26"/>
        <v>2648</v>
      </c>
      <c r="O32" s="71">
        <f t="shared" si="26"/>
        <v>3077</v>
      </c>
      <c r="P32" s="71">
        <f t="shared" si="26"/>
        <v>3550</v>
      </c>
      <c r="Q32" s="71">
        <f t="shared" si="26"/>
        <v>3905</v>
      </c>
      <c r="R32" s="71">
        <f t="shared" si="26"/>
        <v>3965</v>
      </c>
      <c r="S32" s="71">
        <f t="shared" si="26"/>
        <v>4438</v>
      </c>
      <c r="T32" s="71">
        <f t="shared" si="26"/>
        <v>5325</v>
      </c>
      <c r="AD32" s="46">
        <v>480.2535000000001</v>
      </c>
      <c r="AE32" s="46">
        <v>745.503</v>
      </c>
      <c r="AF32" s="46">
        <v>888.06</v>
      </c>
      <c r="AG32" s="46">
        <v>975.6975</v>
      </c>
      <c r="AH32" s="46">
        <v>1011.921</v>
      </c>
      <c r="AI32" s="46">
        <v>1316.8994999999998</v>
      </c>
      <c r="AJ32" s="46">
        <v>1774.9515000000001</v>
      </c>
      <c r="AK32" s="46">
        <v>2203.791</v>
      </c>
      <c r="AL32" s="46">
        <v>2647.821</v>
      </c>
      <c r="AM32" s="46">
        <v>3076.6605</v>
      </c>
      <c r="AN32" s="46">
        <v>3549.9030000000002</v>
      </c>
      <c r="AO32" s="46">
        <v>3905.1270000000004</v>
      </c>
      <c r="AP32" s="46">
        <v>3964.7205</v>
      </c>
      <c r="AQ32" s="46">
        <v>4437.963</v>
      </c>
      <c r="AR32" s="46">
        <v>5324.8544999999995</v>
      </c>
    </row>
    <row r="33" ht="15.75" customHeight="1">
      <c r="B33" s="7"/>
      <c r="C33" s="7"/>
      <c r="D33" s="7"/>
      <c r="E33" s="7"/>
      <c r="F33" s="7"/>
      <c r="G33" s="7"/>
      <c r="H33" s="7"/>
      <c r="I33" s="75" t="s">
        <v>60</v>
      </c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</row>
    <row r="34" ht="15.75" customHeight="1">
      <c r="B34" s="76" t="s">
        <v>57</v>
      </c>
      <c r="C34" s="5"/>
      <c r="D34" s="5"/>
      <c r="E34" s="63"/>
      <c r="F34" s="77">
        <v>270.0</v>
      </c>
      <c r="G34" s="78">
        <v>420.0</v>
      </c>
      <c r="H34" s="78">
        <v>500.0</v>
      </c>
      <c r="I34" s="78">
        <v>550.0</v>
      </c>
      <c r="J34" s="78">
        <v>570.0</v>
      </c>
      <c r="K34" s="78">
        <v>750.0</v>
      </c>
      <c r="L34" s="78">
        <v>1000.0</v>
      </c>
      <c r="M34" s="78">
        <v>1250.0</v>
      </c>
      <c r="N34" s="78">
        <v>1500.0</v>
      </c>
      <c r="O34" s="78">
        <v>1750.0</v>
      </c>
      <c r="P34" s="78">
        <v>2000.0</v>
      </c>
      <c r="Q34" s="78">
        <v>2200.0</v>
      </c>
      <c r="R34" s="78">
        <v>2250.0</v>
      </c>
      <c r="S34" s="78">
        <v>2500.0</v>
      </c>
      <c r="T34" s="79">
        <v>3000.0</v>
      </c>
    </row>
    <row r="35" ht="15.75" customHeight="1">
      <c r="B35" s="80" t="s">
        <v>61</v>
      </c>
      <c r="C35" s="11"/>
      <c r="D35" s="11"/>
      <c r="E35" s="44"/>
      <c r="F35" s="81">
        <v>200.0</v>
      </c>
      <c r="G35" s="81">
        <v>350.0</v>
      </c>
      <c r="H35" s="81">
        <v>430.0</v>
      </c>
      <c r="I35" s="81">
        <v>480.0</v>
      </c>
      <c r="J35" s="81">
        <v>500.0</v>
      </c>
      <c r="K35" s="81">
        <v>680.0</v>
      </c>
      <c r="L35" s="81">
        <v>930.0</v>
      </c>
      <c r="M35" s="81">
        <v>1180.0</v>
      </c>
      <c r="N35" s="81">
        <v>1430.0</v>
      </c>
      <c r="O35" s="81">
        <v>1680.0</v>
      </c>
      <c r="P35" s="81">
        <v>1930.0</v>
      </c>
      <c r="Q35" s="81">
        <v>2130.0</v>
      </c>
      <c r="R35" s="81">
        <v>2180.0</v>
      </c>
      <c r="S35" s="81">
        <v>2430.0</v>
      </c>
      <c r="T35" s="82">
        <v>2930.0</v>
      </c>
    </row>
    <row r="36" ht="15.0" customHeight="1">
      <c r="B36" s="80" t="s">
        <v>62</v>
      </c>
      <c r="C36" s="11"/>
      <c r="D36" s="11"/>
      <c r="E36" s="44"/>
      <c r="F36" s="83">
        <v>79.0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2"/>
    </row>
    <row r="37" ht="45.0" customHeight="1">
      <c r="B37" s="84" t="s">
        <v>7</v>
      </c>
      <c r="C37" s="85" t="s">
        <v>63</v>
      </c>
      <c r="D37" s="85" t="s">
        <v>64</v>
      </c>
      <c r="E37" s="86" t="s">
        <v>65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8"/>
    </row>
    <row r="38" ht="15.75" customHeight="1">
      <c r="B38" s="89">
        <v>2.0</v>
      </c>
      <c r="C38" s="90">
        <v>50.0</v>
      </c>
      <c r="D38" s="90">
        <v>15.0</v>
      </c>
      <c r="E38" s="91" t="s">
        <v>66</v>
      </c>
      <c r="F38" s="137">
        <v>2.2560000000000002</v>
      </c>
      <c r="G38" s="137">
        <v>2.976</v>
      </c>
      <c r="H38" s="137">
        <v>3.36</v>
      </c>
      <c r="I38" s="137">
        <v>3.6</v>
      </c>
      <c r="J38" s="137">
        <v>3.696</v>
      </c>
      <c r="K38" s="137">
        <v>4.5600000000000005</v>
      </c>
      <c r="L38" s="137">
        <v>5.76</v>
      </c>
      <c r="M38" s="137">
        <v>6.96</v>
      </c>
      <c r="N38" s="137">
        <v>8.16</v>
      </c>
      <c r="O38" s="137">
        <v>9.36</v>
      </c>
      <c r="P38" s="137">
        <v>10.559999999999999</v>
      </c>
      <c r="Q38" s="137">
        <v>11.52</v>
      </c>
      <c r="R38" s="137">
        <v>11.760000000000002</v>
      </c>
      <c r="S38" s="137">
        <v>12.96</v>
      </c>
      <c r="T38" s="138">
        <v>15.36</v>
      </c>
    </row>
    <row r="39" ht="15.75" customHeight="1">
      <c r="B39" s="67"/>
      <c r="C39" s="68"/>
      <c r="D39" s="68"/>
      <c r="E39" s="103" t="s">
        <v>67</v>
      </c>
      <c r="F39" s="104">
        <v>0.7</v>
      </c>
      <c r="G39" s="104">
        <v>1.1</v>
      </c>
      <c r="H39" s="104">
        <v>1.3</v>
      </c>
      <c r="I39" s="104">
        <v>1.4</v>
      </c>
      <c r="J39" s="104">
        <v>1.4</v>
      </c>
      <c r="K39" s="104">
        <v>1.8</v>
      </c>
      <c r="L39" s="104">
        <v>2.4</v>
      </c>
      <c r="M39" s="104">
        <v>3.0</v>
      </c>
      <c r="N39" s="104">
        <v>3.5</v>
      </c>
      <c r="O39" s="104">
        <v>4.1</v>
      </c>
      <c r="P39" s="104">
        <v>4.6</v>
      </c>
      <c r="Q39" s="104">
        <v>5.1</v>
      </c>
      <c r="R39" s="104">
        <v>5.2</v>
      </c>
      <c r="S39" s="104">
        <v>5.8</v>
      </c>
      <c r="T39" s="105">
        <v>6.9</v>
      </c>
    </row>
    <row r="40" ht="15.75" customHeight="1">
      <c r="B40" s="89">
        <v>3.0</v>
      </c>
      <c r="C40" s="90">
        <v>100.0</v>
      </c>
      <c r="D40" s="90" t="s">
        <v>68</v>
      </c>
      <c r="E40" s="91" t="s">
        <v>66</v>
      </c>
      <c r="F40" s="137">
        <v>3.504</v>
      </c>
      <c r="G40" s="137">
        <v>4.584</v>
      </c>
      <c r="H40" s="137">
        <v>5.16</v>
      </c>
      <c r="I40" s="137">
        <v>5.52</v>
      </c>
      <c r="J40" s="137">
        <v>5.664</v>
      </c>
      <c r="K40" s="137">
        <v>6.960000000000001</v>
      </c>
      <c r="L40" s="137">
        <v>8.76</v>
      </c>
      <c r="M40" s="137">
        <v>10.56</v>
      </c>
      <c r="N40" s="137">
        <v>12.360000000000001</v>
      </c>
      <c r="O40" s="137">
        <v>14.160000000000002</v>
      </c>
      <c r="P40" s="137">
        <v>15.959999999999999</v>
      </c>
      <c r="Q40" s="137">
        <v>17.4</v>
      </c>
      <c r="R40" s="137">
        <v>17.76</v>
      </c>
      <c r="S40" s="137">
        <v>19.56</v>
      </c>
      <c r="T40" s="138">
        <v>23.16</v>
      </c>
    </row>
    <row r="41" ht="15.75" customHeight="1">
      <c r="B41" s="73"/>
      <c r="C41" s="74"/>
      <c r="D41" s="74"/>
      <c r="E41" s="94" t="s">
        <v>67</v>
      </c>
      <c r="F41" s="96">
        <v>1.1</v>
      </c>
      <c r="G41" s="96">
        <v>1.6</v>
      </c>
      <c r="H41" s="96">
        <v>1.9</v>
      </c>
      <c r="I41" s="96">
        <v>2.1</v>
      </c>
      <c r="J41" s="96">
        <v>2.2</v>
      </c>
      <c r="K41" s="96">
        <v>2.8</v>
      </c>
      <c r="L41" s="96">
        <v>3.6</v>
      </c>
      <c r="M41" s="96">
        <v>4.4</v>
      </c>
      <c r="N41" s="96">
        <v>5.3</v>
      </c>
      <c r="O41" s="96">
        <v>6.1</v>
      </c>
      <c r="P41" s="96">
        <v>7.0</v>
      </c>
      <c r="Q41" s="96">
        <v>7.7</v>
      </c>
      <c r="R41" s="96">
        <v>7.8</v>
      </c>
      <c r="S41" s="96">
        <v>8.7</v>
      </c>
      <c r="T41" s="97">
        <v>10.4</v>
      </c>
    </row>
    <row r="42" ht="15.75" customHeight="1">
      <c r="B42" s="98">
        <v>4.0</v>
      </c>
      <c r="C42" s="99">
        <v>150.0</v>
      </c>
      <c r="D42" s="99">
        <v>65.0</v>
      </c>
      <c r="E42" s="100" t="s">
        <v>66</v>
      </c>
      <c r="F42" s="139">
        <v>4.752000000000001</v>
      </c>
      <c r="G42" s="139">
        <v>6.192</v>
      </c>
      <c r="H42" s="139">
        <v>6.96</v>
      </c>
      <c r="I42" s="139">
        <v>7.44</v>
      </c>
      <c r="J42" s="139">
        <v>7.632000000000001</v>
      </c>
      <c r="K42" s="139">
        <v>9.36</v>
      </c>
      <c r="L42" s="139">
        <v>11.76</v>
      </c>
      <c r="M42" s="139">
        <v>14.16</v>
      </c>
      <c r="N42" s="139">
        <v>16.560000000000002</v>
      </c>
      <c r="O42" s="139">
        <v>18.96</v>
      </c>
      <c r="P42" s="139">
        <v>21.36</v>
      </c>
      <c r="Q42" s="139">
        <v>23.28</v>
      </c>
      <c r="R42" s="139">
        <v>23.76</v>
      </c>
      <c r="S42" s="139">
        <v>26.16</v>
      </c>
      <c r="T42" s="140">
        <v>30.96</v>
      </c>
    </row>
    <row r="43" ht="15.75" customHeight="1">
      <c r="B43" s="73"/>
      <c r="C43" s="74"/>
      <c r="D43" s="74"/>
      <c r="E43" s="94" t="s">
        <v>67</v>
      </c>
      <c r="F43" s="96">
        <v>1.5</v>
      </c>
      <c r="G43" s="96">
        <v>2.2</v>
      </c>
      <c r="H43" s="96">
        <v>2.6</v>
      </c>
      <c r="I43" s="96">
        <v>2.8</v>
      </c>
      <c r="J43" s="96">
        <v>2.9</v>
      </c>
      <c r="K43" s="96">
        <v>3.7</v>
      </c>
      <c r="L43" s="96">
        <v>4.8</v>
      </c>
      <c r="M43" s="96">
        <v>5.9</v>
      </c>
      <c r="N43" s="96">
        <v>7.1</v>
      </c>
      <c r="O43" s="96">
        <v>8.2</v>
      </c>
      <c r="P43" s="96">
        <v>9.3</v>
      </c>
      <c r="Q43" s="96">
        <v>10.2</v>
      </c>
      <c r="R43" s="96">
        <v>10.4</v>
      </c>
      <c r="S43" s="96">
        <v>11.6</v>
      </c>
      <c r="T43" s="97">
        <v>13.8</v>
      </c>
    </row>
    <row r="44" ht="15.75" customHeight="1">
      <c r="B44" s="89">
        <v>5.0</v>
      </c>
      <c r="C44" s="90">
        <v>200.0</v>
      </c>
      <c r="D44" s="90" t="s">
        <v>69</v>
      </c>
      <c r="E44" s="91" t="s">
        <v>66</v>
      </c>
      <c r="F44" s="137">
        <v>6.0</v>
      </c>
      <c r="G44" s="137">
        <v>7.800000000000001</v>
      </c>
      <c r="H44" s="137">
        <v>8.76</v>
      </c>
      <c r="I44" s="137">
        <v>9.360000000000001</v>
      </c>
      <c r="J44" s="137">
        <v>9.600000000000001</v>
      </c>
      <c r="K44" s="137">
        <v>11.76</v>
      </c>
      <c r="L44" s="137">
        <v>14.76</v>
      </c>
      <c r="M44" s="137">
        <v>17.76</v>
      </c>
      <c r="N44" s="137">
        <v>20.76</v>
      </c>
      <c r="O44" s="137">
        <v>23.76</v>
      </c>
      <c r="P44" s="137">
        <v>26.76</v>
      </c>
      <c r="Q44" s="137">
        <v>29.160000000000004</v>
      </c>
      <c r="R44" s="137">
        <v>29.76</v>
      </c>
      <c r="S44" s="137">
        <v>32.76</v>
      </c>
      <c r="T44" s="138">
        <v>38.76</v>
      </c>
    </row>
    <row r="45" ht="15.75" customHeight="1">
      <c r="B45" s="73"/>
      <c r="C45" s="74"/>
      <c r="D45" s="74"/>
      <c r="E45" s="94" t="s">
        <v>67</v>
      </c>
      <c r="F45" s="96">
        <v>1.9</v>
      </c>
      <c r="G45" s="96">
        <v>2.8</v>
      </c>
      <c r="H45" s="96">
        <v>3.2</v>
      </c>
      <c r="I45" s="96">
        <v>3.5</v>
      </c>
      <c r="J45" s="96">
        <v>3.6</v>
      </c>
      <c r="K45" s="96">
        <v>4.6</v>
      </c>
      <c r="L45" s="96">
        <v>6.0</v>
      </c>
      <c r="M45" s="96">
        <v>7.4</v>
      </c>
      <c r="N45" s="96">
        <v>8.8</v>
      </c>
      <c r="O45" s="96">
        <v>10.2</v>
      </c>
      <c r="P45" s="96">
        <v>11.7</v>
      </c>
      <c r="Q45" s="96">
        <v>12.8</v>
      </c>
      <c r="R45" s="96">
        <v>13.1</v>
      </c>
      <c r="S45" s="96">
        <v>14.5</v>
      </c>
      <c r="T45" s="97">
        <v>17.3</v>
      </c>
    </row>
    <row r="46" ht="15.75" customHeight="1">
      <c r="B46" s="98">
        <v>6.0</v>
      </c>
      <c r="C46" s="99">
        <v>250.0</v>
      </c>
      <c r="D46" s="99">
        <v>115.0</v>
      </c>
      <c r="E46" s="100" t="s">
        <v>66</v>
      </c>
      <c r="F46" s="139">
        <v>7.247999999999999</v>
      </c>
      <c r="G46" s="139">
        <v>9.408</v>
      </c>
      <c r="H46" s="139">
        <v>10.559999999999999</v>
      </c>
      <c r="I46" s="139">
        <v>11.28</v>
      </c>
      <c r="J46" s="139">
        <v>11.568</v>
      </c>
      <c r="K46" s="139">
        <v>14.16</v>
      </c>
      <c r="L46" s="139">
        <v>17.759999999999998</v>
      </c>
      <c r="M46" s="139">
        <v>21.36</v>
      </c>
      <c r="N46" s="139">
        <v>24.96</v>
      </c>
      <c r="O46" s="139">
        <v>28.560000000000002</v>
      </c>
      <c r="P46" s="139">
        <v>32.16</v>
      </c>
      <c r="Q46" s="139">
        <v>35.04</v>
      </c>
      <c r="R46" s="139">
        <v>35.760000000000005</v>
      </c>
      <c r="S46" s="139">
        <v>39.36</v>
      </c>
      <c r="T46" s="140">
        <v>46.56</v>
      </c>
    </row>
    <row r="47" ht="15.75" customHeight="1">
      <c r="B47" s="73"/>
      <c r="C47" s="74"/>
      <c r="D47" s="74"/>
      <c r="E47" s="94" t="s">
        <v>67</v>
      </c>
      <c r="F47" s="96">
        <v>2.3</v>
      </c>
      <c r="G47" s="96">
        <v>3.3</v>
      </c>
      <c r="H47" s="96">
        <v>3.9</v>
      </c>
      <c r="I47" s="96">
        <v>4.2</v>
      </c>
      <c r="J47" s="96">
        <v>4.3</v>
      </c>
      <c r="K47" s="96">
        <v>5.6</v>
      </c>
      <c r="L47" s="96">
        <v>7.2</v>
      </c>
      <c r="M47" s="96">
        <v>8.9</v>
      </c>
      <c r="N47" s="96">
        <v>10.6</v>
      </c>
      <c r="O47" s="96">
        <v>12.3</v>
      </c>
      <c r="P47" s="96">
        <v>14.0</v>
      </c>
      <c r="Q47" s="96">
        <v>15.3</v>
      </c>
      <c r="R47" s="96">
        <v>15.7</v>
      </c>
      <c r="S47" s="96">
        <v>17.4</v>
      </c>
      <c r="T47" s="97">
        <v>20.7</v>
      </c>
    </row>
    <row r="48" ht="15.75" customHeight="1">
      <c r="B48" s="89">
        <v>7.0</v>
      </c>
      <c r="C48" s="90">
        <v>300.0</v>
      </c>
      <c r="D48" s="90" t="s">
        <v>70</v>
      </c>
      <c r="E48" s="91" t="s">
        <v>66</v>
      </c>
      <c r="F48" s="141">
        <v>8.496</v>
      </c>
      <c r="G48" s="141">
        <v>11.016</v>
      </c>
      <c r="H48" s="141">
        <v>12.36</v>
      </c>
      <c r="I48" s="141">
        <v>13.2</v>
      </c>
      <c r="J48" s="141">
        <v>13.536000000000001</v>
      </c>
      <c r="K48" s="141">
        <v>16.56</v>
      </c>
      <c r="L48" s="141">
        <v>20.76</v>
      </c>
      <c r="M48" s="141">
        <v>24.96</v>
      </c>
      <c r="N48" s="141">
        <v>29.16</v>
      </c>
      <c r="O48" s="141">
        <v>33.36</v>
      </c>
      <c r="P48" s="141">
        <v>37.56</v>
      </c>
      <c r="Q48" s="141">
        <v>40.92</v>
      </c>
      <c r="R48" s="141">
        <v>41.760000000000005</v>
      </c>
      <c r="S48" s="141">
        <v>45.96</v>
      </c>
      <c r="T48" s="142">
        <v>54.36</v>
      </c>
    </row>
    <row r="49" ht="15.75" customHeight="1">
      <c r="B49" s="67"/>
      <c r="C49" s="68"/>
      <c r="D49" s="68"/>
      <c r="E49" s="103" t="s">
        <v>67</v>
      </c>
      <c r="F49" s="104">
        <v>2.7</v>
      </c>
      <c r="G49" s="104">
        <v>3.9</v>
      </c>
      <c r="H49" s="104">
        <v>4.5</v>
      </c>
      <c r="I49" s="104">
        <v>4.9</v>
      </c>
      <c r="J49" s="104">
        <v>5.1</v>
      </c>
      <c r="K49" s="104">
        <v>6.5</v>
      </c>
      <c r="L49" s="104">
        <v>8.5</v>
      </c>
      <c r="M49" s="104">
        <v>10.4</v>
      </c>
      <c r="N49" s="104">
        <v>12.4</v>
      </c>
      <c r="O49" s="104">
        <v>14.4</v>
      </c>
      <c r="P49" s="104">
        <v>16.3</v>
      </c>
      <c r="Q49" s="104">
        <v>17.9</v>
      </c>
      <c r="R49" s="104">
        <v>18.3</v>
      </c>
      <c r="S49" s="104">
        <v>20.3</v>
      </c>
      <c r="T49" s="105">
        <v>24.2</v>
      </c>
    </row>
    <row r="50" ht="15.75" customHeight="1">
      <c r="B50" s="89">
        <v>8.0</v>
      </c>
      <c r="C50" s="90">
        <v>350.0</v>
      </c>
      <c r="D50" s="90">
        <v>165.0</v>
      </c>
      <c r="E50" s="91" t="s">
        <v>66</v>
      </c>
      <c r="F50" s="137">
        <v>9.744</v>
      </c>
      <c r="G50" s="137">
        <v>12.624</v>
      </c>
      <c r="H50" s="137">
        <v>14.16</v>
      </c>
      <c r="I50" s="137">
        <v>15.120000000000001</v>
      </c>
      <c r="J50" s="137">
        <v>15.504000000000001</v>
      </c>
      <c r="K50" s="137">
        <v>18.96</v>
      </c>
      <c r="L50" s="137">
        <v>23.759999999999998</v>
      </c>
      <c r="M50" s="137">
        <v>28.560000000000002</v>
      </c>
      <c r="N50" s="137">
        <v>33.36</v>
      </c>
      <c r="O50" s="137">
        <v>38.160000000000004</v>
      </c>
      <c r="P50" s="137">
        <v>42.96</v>
      </c>
      <c r="Q50" s="137">
        <v>46.800000000000004</v>
      </c>
      <c r="R50" s="137">
        <v>47.760000000000005</v>
      </c>
      <c r="S50" s="137">
        <v>52.56</v>
      </c>
      <c r="T50" s="138">
        <v>62.160000000000004</v>
      </c>
    </row>
    <row r="51" ht="15.75" customHeight="1">
      <c r="B51" s="73"/>
      <c r="C51" s="74"/>
      <c r="D51" s="74"/>
      <c r="E51" s="94" t="s">
        <v>67</v>
      </c>
      <c r="F51" s="96">
        <v>3.1</v>
      </c>
      <c r="G51" s="96">
        <v>4.4</v>
      </c>
      <c r="H51" s="96">
        <v>5.2</v>
      </c>
      <c r="I51" s="96">
        <v>5.6</v>
      </c>
      <c r="J51" s="96">
        <v>5.8</v>
      </c>
      <c r="K51" s="96">
        <v>7.4</v>
      </c>
      <c r="L51" s="96">
        <v>9.7</v>
      </c>
      <c r="M51" s="96">
        <v>11.9</v>
      </c>
      <c r="N51" s="96">
        <v>14.2</v>
      </c>
      <c r="O51" s="96">
        <v>16.4</v>
      </c>
      <c r="P51" s="96">
        <v>18.7</v>
      </c>
      <c r="Q51" s="96">
        <v>20.5</v>
      </c>
      <c r="R51" s="96">
        <v>20.9</v>
      </c>
      <c r="S51" s="96">
        <v>23.2</v>
      </c>
      <c r="T51" s="97">
        <v>27.7</v>
      </c>
    </row>
    <row r="52" ht="15.75" customHeight="1">
      <c r="B52" s="89">
        <v>9.0</v>
      </c>
      <c r="C52" s="90">
        <v>400.0</v>
      </c>
      <c r="D52" s="90" t="s">
        <v>71</v>
      </c>
      <c r="E52" s="91" t="s">
        <v>66</v>
      </c>
      <c r="F52" s="141">
        <v>10.992</v>
      </c>
      <c r="G52" s="141">
        <v>14.232</v>
      </c>
      <c r="H52" s="141">
        <v>15.959999999999999</v>
      </c>
      <c r="I52" s="141">
        <v>17.04</v>
      </c>
      <c r="J52" s="141">
        <v>17.472</v>
      </c>
      <c r="K52" s="141">
        <v>21.36</v>
      </c>
      <c r="L52" s="141">
        <v>26.759999999999998</v>
      </c>
      <c r="M52" s="141">
        <v>32.16</v>
      </c>
      <c r="N52" s="141">
        <v>37.56</v>
      </c>
      <c r="O52" s="141">
        <v>42.96000000000001</v>
      </c>
      <c r="P52" s="141">
        <v>48.36</v>
      </c>
      <c r="Q52" s="141">
        <v>52.68000000000001</v>
      </c>
      <c r="R52" s="141">
        <v>53.760000000000005</v>
      </c>
      <c r="S52" s="141">
        <v>59.16</v>
      </c>
      <c r="T52" s="142">
        <v>69.96</v>
      </c>
    </row>
    <row r="53" ht="15.75" customHeight="1">
      <c r="B53" s="67"/>
      <c r="C53" s="68"/>
      <c r="D53" s="68"/>
      <c r="E53" s="103" t="s">
        <v>67</v>
      </c>
      <c r="F53" s="104">
        <v>3.5</v>
      </c>
      <c r="G53" s="104">
        <v>5.0</v>
      </c>
      <c r="H53" s="104">
        <v>5.8</v>
      </c>
      <c r="I53" s="104">
        <v>6.3</v>
      </c>
      <c r="J53" s="104">
        <v>6.5</v>
      </c>
      <c r="K53" s="104">
        <v>8.4</v>
      </c>
      <c r="L53" s="104">
        <v>10.9</v>
      </c>
      <c r="M53" s="104">
        <v>13.4</v>
      </c>
      <c r="N53" s="104">
        <v>15.9</v>
      </c>
      <c r="O53" s="104">
        <v>18.5</v>
      </c>
      <c r="P53" s="104">
        <v>21.0</v>
      </c>
      <c r="Q53" s="104">
        <v>23.0</v>
      </c>
      <c r="R53" s="104">
        <v>23.5</v>
      </c>
      <c r="S53" s="104">
        <v>26.1</v>
      </c>
      <c r="T53" s="105">
        <v>31.1</v>
      </c>
    </row>
    <row r="54" ht="15.75" customHeight="1">
      <c r="B54" s="89">
        <v>10.0</v>
      </c>
      <c r="C54" s="106">
        <v>450.0</v>
      </c>
      <c r="D54" s="90">
        <v>215.0</v>
      </c>
      <c r="E54" s="91" t="s">
        <v>66</v>
      </c>
      <c r="F54" s="137">
        <v>12.24</v>
      </c>
      <c r="G54" s="137">
        <v>15.84</v>
      </c>
      <c r="H54" s="137">
        <v>17.759999999999998</v>
      </c>
      <c r="I54" s="137">
        <v>18.96</v>
      </c>
      <c r="J54" s="137">
        <v>19.44</v>
      </c>
      <c r="K54" s="137">
        <v>23.759999999999998</v>
      </c>
      <c r="L54" s="137">
        <v>29.759999999999998</v>
      </c>
      <c r="M54" s="137">
        <v>35.76</v>
      </c>
      <c r="N54" s="137">
        <v>41.76</v>
      </c>
      <c r="O54" s="137">
        <v>47.76</v>
      </c>
      <c r="P54" s="137">
        <v>53.76</v>
      </c>
      <c r="Q54" s="137">
        <v>58.56</v>
      </c>
      <c r="R54" s="137">
        <v>59.76</v>
      </c>
      <c r="S54" s="137">
        <v>65.76</v>
      </c>
      <c r="T54" s="138">
        <v>77.76</v>
      </c>
    </row>
    <row r="55" ht="15.75" customHeight="1">
      <c r="B55" s="73"/>
      <c r="C55" s="107"/>
      <c r="D55" s="74"/>
      <c r="E55" s="94" t="s">
        <v>67</v>
      </c>
      <c r="F55" s="96">
        <v>3.9</v>
      </c>
      <c r="G55" s="96">
        <v>5.6</v>
      </c>
      <c r="H55" s="96">
        <v>6.5</v>
      </c>
      <c r="I55" s="96">
        <v>7.0</v>
      </c>
      <c r="J55" s="96">
        <v>7.3</v>
      </c>
      <c r="K55" s="96">
        <v>9.3</v>
      </c>
      <c r="L55" s="96">
        <v>12.1</v>
      </c>
      <c r="M55" s="96">
        <v>14.9</v>
      </c>
      <c r="N55" s="96">
        <v>17.7</v>
      </c>
      <c r="O55" s="96">
        <v>20.5</v>
      </c>
      <c r="P55" s="96">
        <v>23.3</v>
      </c>
      <c r="Q55" s="96">
        <v>25.6</v>
      </c>
      <c r="R55" s="96">
        <v>26.2</v>
      </c>
      <c r="S55" s="96">
        <v>29.0</v>
      </c>
      <c r="T55" s="97">
        <v>34.6</v>
      </c>
    </row>
    <row r="56" ht="15.75" customHeight="1">
      <c r="B56" s="98">
        <v>11.0</v>
      </c>
      <c r="C56" s="99">
        <v>500.0</v>
      </c>
      <c r="D56" s="99" t="s">
        <v>72</v>
      </c>
      <c r="E56" s="100" t="s">
        <v>66</v>
      </c>
      <c r="F56" s="139">
        <v>13.488</v>
      </c>
      <c r="G56" s="139">
        <v>17.448</v>
      </c>
      <c r="H56" s="139">
        <v>19.56</v>
      </c>
      <c r="I56" s="139">
        <v>20.880000000000003</v>
      </c>
      <c r="J56" s="139">
        <v>21.408</v>
      </c>
      <c r="K56" s="139">
        <v>26.16</v>
      </c>
      <c r="L56" s="139">
        <v>32.76</v>
      </c>
      <c r="M56" s="139">
        <v>39.36</v>
      </c>
      <c r="N56" s="139">
        <v>45.96</v>
      </c>
      <c r="O56" s="139">
        <v>52.56</v>
      </c>
      <c r="P56" s="139">
        <v>59.16</v>
      </c>
      <c r="Q56" s="139">
        <v>64.44000000000001</v>
      </c>
      <c r="R56" s="139">
        <v>65.76</v>
      </c>
      <c r="S56" s="139">
        <v>72.36</v>
      </c>
      <c r="T56" s="140">
        <v>85.56</v>
      </c>
    </row>
    <row r="57" ht="15.75" customHeight="1">
      <c r="B57" s="73"/>
      <c r="C57" s="74"/>
      <c r="D57" s="74"/>
      <c r="E57" s="94" t="s">
        <v>67</v>
      </c>
      <c r="F57" s="96">
        <v>4.3</v>
      </c>
      <c r="G57" s="96">
        <v>6.1</v>
      </c>
      <c r="H57" s="96">
        <v>7.1</v>
      </c>
      <c r="I57" s="96">
        <v>7.7</v>
      </c>
      <c r="J57" s="96">
        <v>8.0</v>
      </c>
      <c r="K57" s="96">
        <v>10.2</v>
      </c>
      <c r="L57" s="96">
        <v>13.3</v>
      </c>
      <c r="M57" s="96">
        <v>16.4</v>
      </c>
      <c r="N57" s="96">
        <v>19.5</v>
      </c>
      <c r="O57" s="96">
        <v>22.6</v>
      </c>
      <c r="P57" s="96">
        <v>25.7</v>
      </c>
      <c r="Q57" s="96">
        <v>28.2</v>
      </c>
      <c r="R57" s="96">
        <v>28.8</v>
      </c>
      <c r="S57" s="96">
        <v>31.9</v>
      </c>
      <c r="T57" s="97">
        <v>38.1</v>
      </c>
    </row>
    <row r="58" ht="15.75" customHeight="1">
      <c r="B58" s="89">
        <v>12.0</v>
      </c>
      <c r="C58" s="106">
        <v>550.0</v>
      </c>
      <c r="D58" s="90">
        <v>265.0</v>
      </c>
      <c r="E58" s="91" t="s">
        <v>66</v>
      </c>
      <c r="F58" s="141">
        <v>14.736</v>
      </c>
      <c r="G58" s="141">
        <v>19.056</v>
      </c>
      <c r="H58" s="141">
        <v>21.36</v>
      </c>
      <c r="I58" s="141">
        <v>22.8</v>
      </c>
      <c r="J58" s="141">
        <v>23.376</v>
      </c>
      <c r="K58" s="141">
        <v>28.560000000000002</v>
      </c>
      <c r="L58" s="141">
        <v>35.76</v>
      </c>
      <c r="M58" s="141">
        <v>42.96</v>
      </c>
      <c r="N58" s="141">
        <v>50.160000000000004</v>
      </c>
      <c r="O58" s="141">
        <v>57.36000000000001</v>
      </c>
      <c r="P58" s="141">
        <v>64.55999999999999</v>
      </c>
      <c r="Q58" s="141">
        <v>70.32</v>
      </c>
      <c r="R58" s="141">
        <v>71.76</v>
      </c>
      <c r="S58" s="141">
        <v>78.96</v>
      </c>
      <c r="T58" s="142">
        <v>93.36</v>
      </c>
    </row>
    <row r="59" ht="15.75" customHeight="1">
      <c r="B59" s="67"/>
      <c r="C59" s="143"/>
      <c r="D59" s="68"/>
      <c r="E59" s="103" t="s">
        <v>67</v>
      </c>
      <c r="F59" s="104">
        <v>4.7</v>
      </c>
      <c r="G59" s="104">
        <v>6.7</v>
      </c>
      <c r="H59" s="104">
        <v>7.8</v>
      </c>
      <c r="I59" s="104">
        <v>8.4</v>
      </c>
      <c r="J59" s="104">
        <v>8.7</v>
      </c>
      <c r="K59" s="104">
        <v>11.1</v>
      </c>
      <c r="L59" s="104">
        <v>14.5</v>
      </c>
      <c r="M59" s="104">
        <v>17.9</v>
      </c>
      <c r="N59" s="104">
        <v>21.3</v>
      </c>
      <c r="O59" s="104">
        <v>24.6</v>
      </c>
      <c r="P59" s="104">
        <v>28.0</v>
      </c>
      <c r="Q59" s="104">
        <v>30.7</v>
      </c>
      <c r="R59" s="104">
        <v>31.4</v>
      </c>
      <c r="S59" s="104">
        <v>34.8</v>
      </c>
      <c r="T59" s="105">
        <v>41.5</v>
      </c>
    </row>
    <row r="60" ht="15.75" customHeight="1">
      <c r="B60" s="89">
        <v>13.0</v>
      </c>
      <c r="C60" s="106">
        <v>600.0</v>
      </c>
      <c r="D60" s="90" t="s">
        <v>74</v>
      </c>
      <c r="E60" s="91" t="s">
        <v>66</v>
      </c>
      <c r="F60" s="137">
        <v>15.984</v>
      </c>
      <c r="G60" s="137">
        <v>20.664</v>
      </c>
      <c r="H60" s="137">
        <v>23.16</v>
      </c>
      <c r="I60" s="137">
        <v>24.72</v>
      </c>
      <c r="J60" s="137">
        <v>25.344</v>
      </c>
      <c r="K60" s="137">
        <v>30.96</v>
      </c>
      <c r="L60" s="137">
        <v>38.76</v>
      </c>
      <c r="M60" s="137">
        <v>46.56</v>
      </c>
      <c r="N60" s="137">
        <v>54.36000000000001</v>
      </c>
      <c r="O60" s="137">
        <v>62.160000000000004</v>
      </c>
      <c r="P60" s="137">
        <v>69.96</v>
      </c>
      <c r="Q60" s="137">
        <v>76.2</v>
      </c>
      <c r="R60" s="137">
        <v>77.76</v>
      </c>
      <c r="S60" s="137">
        <v>85.56</v>
      </c>
      <c r="T60" s="138">
        <v>101.16000000000001</v>
      </c>
    </row>
    <row r="61" ht="15.75" customHeight="1">
      <c r="B61" s="73"/>
      <c r="C61" s="107"/>
      <c r="D61" s="74"/>
      <c r="E61" s="94" t="s">
        <v>67</v>
      </c>
      <c r="F61" s="96">
        <v>5.1</v>
      </c>
      <c r="G61" s="96">
        <v>7.3</v>
      </c>
      <c r="H61" s="96">
        <v>8.4</v>
      </c>
      <c r="I61" s="96">
        <v>9.2</v>
      </c>
      <c r="J61" s="96">
        <v>9.4</v>
      </c>
      <c r="K61" s="96">
        <v>12.1</v>
      </c>
      <c r="L61" s="96">
        <v>15.7</v>
      </c>
      <c r="M61" s="96">
        <v>19.4</v>
      </c>
      <c r="N61" s="96">
        <v>23.0</v>
      </c>
      <c r="O61" s="96">
        <v>26.7</v>
      </c>
      <c r="P61" s="96">
        <v>30.4</v>
      </c>
      <c r="Q61" s="96">
        <v>33.3</v>
      </c>
      <c r="R61" s="96">
        <v>34.0</v>
      </c>
      <c r="S61" s="96">
        <v>37.7</v>
      </c>
      <c r="T61" s="97">
        <v>45.0</v>
      </c>
    </row>
    <row r="62" ht="15.75" customHeight="1">
      <c r="B62" s="98">
        <v>14.0</v>
      </c>
      <c r="C62" s="108">
        <v>650.0</v>
      </c>
      <c r="D62" s="99">
        <v>315.0</v>
      </c>
      <c r="E62" s="100" t="s">
        <v>66</v>
      </c>
      <c r="F62" s="139">
        <v>17.232</v>
      </c>
      <c r="G62" s="139">
        <v>22.272</v>
      </c>
      <c r="H62" s="139">
        <v>24.96</v>
      </c>
      <c r="I62" s="139">
        <v>26.64</v>
      </c>
      <c r="J62" s="139">
        <v>27.312</v>
      </c>
      <c r="K62" s="139">
        <v>33.36</v>
      </c>
      <c r="L62" s="139">
        <v>41.760000000000005</v>
      </c>
      <c r="M62" s="139">
        <v>50.16</v>
      </c>
      <c r="N62" s="139">
        <v>58.56</v>
      </c>
      <c r="O62" s="139">
        <v>66.96000000000001</v>
      </c>
      <c r="P62" s="139">
        <v>75.36</v>
      </c>
      <c r="Q62" s="139">
        <v>82.08</v>
      </c>
      <c r="R62" s="139">
        <v>83.76</v>
      </c>
      <c r="S62" s="139">
        <v>92.16</v>
      </c>
      <c r="T62" s="140">
        <v>108.96</v>
      </c>
    </row>
    <row r="63" ht="15.75" customHeight="1">
      <c r="B63" s="73"/>
      <c r="C63" s="107"/>
      <c r="D63" s="74"/>
      <c r="E63" s="94" t="s">
        <v>67</v>
      </c>
      <c r="F63" s="96">
        <v>5.5</v>
      </c>
      <c r="G63" s="96">
        <v>7.8</v>
      </c>
      <c r="H63" s="96">
        <v>9.1</v>
      </c>
      <c r="I63" s="96">
        <v>9.9</v>
      </c>
      <c r="J63" s="96">
        <v>10.2</v>
      </c>
      <c r="K63" s="96">
        <v>13.0</v>
      </c>
      <c r="L63" s="96">
        <v>16.9</v>
      </c>
      <c r="M63" s="96">
        <v>20.9</v>
      </c>
      <c r="N63" s="96">
        <v>24.8</v>
      </c>
      <c r="O63" s="96">
        <v>28.8</v>
      </c>
      <c r="P63" s="96">
        <v>32.7</v>
      </c>
      <c r="Q63" s="96">
        <v>35.8</v>
      </c>
      <c r="R63" s="96">
        <v>36.6</v>
      </c>
      <c r="S63" s="96">
        <v>40.6</v>
      </c>
      <c r="T63" s="97">
        <v>48.4</v>
      </c>
    </row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4">
    <mergeCell ref="B1:E1"/>
    <mergeCell ref="M2:N2"/>
    <mergeCell ref="O2:T2"/>
    <mergeCell ref="K3:L3"/>
    <mergeCell ref="M3:Q3"/>
    <mergeCell ref="B5:E5"/>
    <mergeCell ref="M5:Q5"/>
    <mergeCell ref="D6:E6"/>
    <mergeCell ref="B7:B8"/>
    <mergeCell ref="C7:C8"/>
    <mergeCell ref="D7:E7"/>
    <mergeCell ref="D8:E8"/>
    <mergeCell ref="B9:B10"/>
    <mergeCell ref="C9:C10"/>
    <mergeCell ref="D9:E9"/>
    <mergeCell ref="D10:E10"/>
    <mergeCell ref="D11:E11"/>
    <mergeCell ref="D12:E12"/>
    <mergeCell ref="D13:E13"/>
    <mergeCell ref="D14:E14"/>
    <mergeCell ref="D15:E15"/>
    <mergeCell ref="B17:B18"/>
    <mergeCell ref="B19:B20"/>
    <mergeCell ref="B21:B22"/>
    <mergeCell ref="B23:B24"/>
    <mergeCell ref="B25:B26"/>
    <mergeCell ref="B27:B28"/>
    <mergeCell ref="B29:B30"/>
    <mergeCell ref="B31:B32"/>
    <mergeCell ref="B11:B12"/>
    <mergeCell ref="C11:C12"/>
    <mergeCell ref="B13:B14"/>
    <mergeCell ref="C13:C14"/>
    <mergeCell ref="B15:B16"/>
    <mergeCell ref="C15:C16"/>
    <mergeCell ref="C17:C18"/>
    <mergeCell ref="D16:E16"/>
    <mergeCell ref="D17:E17"/>
    <mergeCell ref="D18:E18"/>
    <mergeCell ref="D19:E19"/>
    <mergeCell ref="D20:E20"/>
    <mergeCell ref="D21:E21"/>
    <mergeCell ref="D22:E22"/>
    <mergeCell ref="D32:E32"/>
    <mergeCell ref="F36:T36"/>
    <mergeCell ref="E37:T37"/>
    <mergeCell ref="C19:C20"/>
    <mergeCell ref="C21:C22"/>
    <mergeCell ref="C23:C24"/>
    <mergeCell ref="C25:C26"/>
    <mergeCell ref="C27:C28"/>
    <mergeCell ref="C29:C30"/>
    <mergeCell ref="C31:C32"/>
    <mergeCell ref="C60:C61"/>
    <mergeCell ref="D60:D61"/>
    <mergeCell ref="B62:B63"/>
    <mergeCell ref="C62:C63"/>
    <mergeCell ref="D62:D63"/>
    <mergeCell ref="B56:B57"/>
    <mergeCell ref="C56:C57"/>
    <mergeCell ref="D56:D57"/>
    <mergeCell ref="B58:B59"/>
    <mergeCell ref="C58:C59"/>
    <mergeCell ref="D58:D59"/>
    <mergeCell ref="B60:B61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B34:E34"/>
    <mergeCell ref="B35:E35"/>
    <mergeCell ref="B36:E36"/>
    <mergeCell ref="C38:C39"/>
    <mergeCell ref="D38:D39"/>
    <mergeCell ref="B38:B39"/>
    <mergeCell ref="B40:B41"/>
    <mergeCell ref="C40:C41"/>
    <mergeCell ref="D40:D41"/>
    <mergeCell ref="B42:B43"/>
    <mergeCell ref="C42:C43"/>
    <mergeCell ref="D42:D43"/>
    <mergeCell ref="C48:C49"/>
    <mergeCell ref="D48:D49"/>
    <mergeCell ref="B44:B45"/>
    <mergeCell ref="C44:C45"/>
    <mergeCell ref="D44:D45"/>
    <mergeCell ref="B46:B47"/>
    <mergeCell ref="C46:C47"/>
    <mergeCell ref="D46:D47"/>
    <mergeCell ref="B48:B49"/>
    <mergeCell ref="C54:C55"/>
    <mergeCell ref="D54:D55"/>
    <mergeCell ref="B50:B51"/>
    <mergeCell ref="C50:C51"/>
    <mergeCell ref="D50:D51"/>
    <mergeCell ref="B52:B53"/>
    <mergeCell ref="C52:C53"/>
    <mergeCell ref="D52:D53"/>
    <mergeCell ref="B54:B55"/>
  </mergeCells>
  <dataValidations>
    <dataValidation type="list" allowBlank="1" showErrorMessage="1" sqref="M5">
      <formula1>$AD$4:$AD$6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4.29"/>
    <col customWidth="1" min="2" max="2" width="7.14"/>
    <col customWidth="1" min="3" max="3" width="12.14"/>
    <col customWidth="1" min="4" max="4" width="20.29"/>
    <col customWidth="1" min="5" max="5" width="10.71"/>
    <col customWidth="1" min="6" max="16" width="8.29"/>
    <col customWidth="1" min="17" max="40" width="8.71"/>
  </cols>
  <sheetData>
    <row r="1" ht="49.5" customHeight="1">
      <c r="B1" s="35"/>
      <c r="G1" s="36" t="s">
        <v>47</v>
      </c>
    </row>
    <row r="2">
      <c r="B2" s="34" t="s">
        <v>95</v>
      </c>
      <c r="C2" s="7"/>
      <c r="D2" s="7"/>
      <c r="E2" s="7"/>
      <c r="F2" s="7"/>
      <c r="G2" s="7"/>
      <c r="H2" s="7"/>
      <c r="I2" s="7"/>
      <c r="J2" s="7"/>
      <c r="K2" s="7"/>
      <c r="L2" s="7"/>
      <c r="M2" s="39"/>
      <c r="O2" s="45"/>
      <c r="P2" s="45"/>
    </row>
    <row r="3" ht="27.75" customHeight="1">
      <c r="B3" s="41" t="s">
        <v>49</v>
      </c>
      <c r="C3" s="41"/>
      <c r="D3" s="42"/>
      <c r="E3" s="42"/>
      <c r="F3" s="7"/>
      <c r="G3" s="7"/>
      <c r="H3" s="7"/>
      <c r="I3" s="43" t="s">
        <v>90</v>
      </c>
      <c r="J3" s="44"/>
      <c r="K3" s="43" t="s">
        <v>91</v>
      </c>
      <c r="L3" s="11"/>
      <c r="M3" s="11"/>
      <c r="N3" s="11"/>
      <c r="O3" s="11"/>
      <c r="P3" s="44"/>
    </row>
    <row r="4" ht="15.0" customHeight="1">
      <c r="B4" s="41"/>
      <c r="C4" s="41"/>
      <c r="D4" s="42"/>
      <c r="E4" s="42"/>
      <c r="F4" s="7"/>
      <c r="G4" s="7"/>
      <c r="H4" s="7"/>
      <c r="I4" s="45"/>
      <c r="J4" s="39"/>
      <c r="K4" s="39"/>
      <c r="L4" s="39"/>
      <c r="M4" s="39"/>
      <c r="N4" s="110"/>
      <c r="O4" s="45"/>
      <c r="P4" s="45"/>
      <c r="AD4" s="46" t="s">
        <v>52</v>
      </c>
      <c r="AE4" s="46"/>
      <c r="AF4" s="46"/>
      <c r="AG4" s="46"/>
      <c r="AH4" s="46"/>
      <c r="AI4" s="46"/>
      <c r="AJ4" s="46"/>
      <c r="AK4" s="46"/>
      <c r="AL4" s="46"/>
      <c r="AM4" s="46"/>
      <c r="AN4" s="46"/>
    </row>
    <row r="5" ht="23.25" customHeight="1">
      <c r="B5" s="111" t="s">
        <v>96</v>
      </c>
      <c r="C5" s="27"/>
      <c r="D5" s="48"/>
      <c r="E5" s="112"/>
      <c r="F5" s="113"/>
      <c r="G5" s="50"/>
      <c r="H5" s="51"/>
      <c r="I5" s="51" t="s">
        <v>54</v>
      </c>
      <c r="J5" s="114">
        <v>0.0</v>
      </c>
      <c r="K5" s="49" t="s">
        <v>52</v>
      </c>
      <c r="L5" s="27"/>
      <c r="M5" s="27"/>
      <c r="N5" s="27"/>
      <c r="O5" s="27"/>
      <c r="P5" s="116"/>
      <c r="AC5" s="46"/>
      <c r="AD5" s="117" t="s">
        <v>55</v>
      </c>
      <c r="AE5" s="46"/>
      <c r="AF5" s="46"/>
      <c r="AG5" s="46"/>
      <c r="AH5" s="46"/>
      <c r="AI5" s="46"/>
      <c r="AJ5" s="46"/>
      <c r="AK5" s="46"/>
      <c r="AL5" s="46"/>
      <c r="AM5" s="46"/>
      <c r="AN5" s="46"/>
    </row>
    <row r="6" ht="26.25" customHeight="1">
      <c r="B6" s="54" t="s">
        <v>7</v>
      </c>
      <c r="C6" s="55" t="s">
        <v>57</v>
      </c>
      <c r="D6" s="118" t="s">
        <v>56</v>
      </c>
      <c r="E6" s="58">
        <v>500.0</v>
      </c>
      <c r="F6" s="58">
        <v>550.0</v>
      </c>
      <c r="G6" s="58">
        <v>750.0</v>
      </c>
      <c r="H6" s="58">
        <v>1000.0</v>
      </c>
      <c r="I6" s="58">
        <v>1250.0</v>
      </c>
      <c r="J6" s="58">
        <v>1500.0</v>
      </c>
      <c r="K6" s="58">
        <v>1750.0</v>
      </c>
      <c r="L6" s="58">
        <v>2000.0</v>
      </c>
      <c r="M6" s="58">
        <v>2200.0</v>
      </c>
      <c r="N6" s="58">
        <v>2250.0</v>
      </c>
      <c r="O6" s="58">
        <v>2500.0</v>
      </c>
      <c r="P6" s="59">
        <v>3000.0</v>
      </c>
      <c r="Q6" s="119"/>
      <c r="R6" s="119"/>
      <c r="AC6" s="46"/>
      <c r="AD6" s="46" t="s">
        <v>58</v>
      </c>
      <c r="AE6" s="46"/>
      <c r="AF6" s="46"/>
      <c r="AG6" s="46"/>
      <c r="AH6" s="46"/>
      <c r="AI6" s="46"/>
      <c r="AJ6" s="46"/>
      <c r="AK6" s="46"/>
      <c r="AL6" s="46"/>
      <c r="AM6" s="46"/>
      <c r="AN6" s="46"/>
    </row>
    <row r="7" ht="13.5" customHeight="1">
      <c r="B7" s="89">
        <v>2.0</v>
      </c>
      <c r="C7" s="61">
        <v>80.0</v>
      </c>
      <c r="D7" s="120" t="s">
        <v>59</v>
      </c>
      <c r="E7" s="64">
        <f t="shared" ref="E7:P7" si="1">ROUND(AC7-(AC7*$J$5),0)</f>
        <v>10817</v>
      </c>
      <c r="F7" s="64">
        <f t="shared" si="1"/>
        <v>11636</v>
      </c>
      <c r="G7" s="64">
        <f t="shared" si="1"/>
        <v>12774</v>
      </c>
      <c r="H7" s="64">
        <f t="shared" si="1"/>
        <v>13520</v>
      </c>
      <c r="I7" s="64">
        <f t="shared" si="1"/>
        <v>14801</v>
      </c>
      <c r="J7" s="64">
        <f t="shared" si="1"/>
        <v>15189</v>
      </c>
      <c r="K7" s="64">
        <f t="shared" si="1"/>
        <v>16111</v>
      </c>
      <c r="L7" s="64">
        <f t="shared" si="1"/>
        <v>17435</v>
      </c>
      <c r="M7" s="64">
        <f t="shared" si="1"/>
        <v>20724</v>
      </c>
      <c r="N7" s="64">
        <f t="shared" si="1"/>
        <v>21136</v>
      </c>
      <c r="O7" s="64">
        <f t="shared" si="1"/>
        <v>25761</v>
      </c>
      <c r="P7" s="65">
        <f t="shared" si="1"/>
        <v>30386</v>
      </c>
      <c r="AC7" s="46">
        <v>10817.05556745</v>
      </c>
      <c r="AD7" s="46">
        <v>11635.993314</v>
      </c>
      <c r="AE7" s="46">
        <v>12773.752744500001</v>
      </c>
      <c r="AF7" s="46">
        <v>13520.3295447</v>
      </c>
      <c r="AG7" s="46">
        <v>14801.427293400002</v>
      </c>
      <c r="AH7" s="46">
        <v>15188.735915099996</v>
      </c>
      <c r="AI7" s="46">
        <v>16110.565485300003</v>
      </c>
      <c r="AJ7" s="46">
        <v>17435.476426500005</v>
      </c>
      <c r="AK7" s="46">
        <v>20724.386743500003</v>
      </c>
      <c r="AL7" s="46">
        <v>21135.500533125</v>
      </c>
      <c r="AM7" s="46">
        <v>25760.530666406255</v>
      </c>
      <c r="AN7" s="46">
        <v>30385.560799687504</v>
      </c>
    </row>
    <row r="8" ht="13.5" customHeight="1">
      <c r="B8" s="67"/>
      <c r="C8" s="68"/>
      <c r="D8" s="122" t="str">
        <f>RIGHT($K$5,21)</f>
        <v>ΔТ=70⁰С (95/85/20) Вт</v>
      </c>
      <c r="E8" s="123">
        <f t="shared" ref="E8:P8" si="2">ROUND(IF($D8="ΔТ=70⁰С (95/85/20) Вт",AC8,(IF($D8="ΔТ=60⁰С (90/70/20) Вт",AC8*0.818,AC8*0.646))),0)</f>
        <v>127</v>
      </c>
      <c r="F8" s="123">
        <f t="shared" si="2"/>
        <v>139</v>
      </c>
      <c r="G8" s="123">
        <f t="shared" si="2"/>
        <v>188</v>
      </c>
      <c r="H8" s="123">
        <f t="shared" si="2"/>
        <v>254</v>
      </c>
      <c r="I8" s="123">
        <f t="shared" si="2"/>
        <v>314</v>
      </c>
      <c r="J8" s="123">
        <f t="shared" si="2"/>
        <v>379</v>
      </c>
      <c r="K8" s="123">
        <f t="shared" si="2"/>
        <v>439</v>
      </c>
      <c r="L8" s="123">
        <f t="shared" si="2"/>
        <v>507</v>
      </c>
      <c r="M8" s="123">
        <f t="shared" si="2"/>
        <v>557</v>
      </c>
      <c r="N8" s="123">
        <f t="shared" si="2"/>
        <v>567</v>
      </c>
      <c r="O8" s="123">
        <f t="shared" si="2"/>
        <v>634</v>
      </c>
      <c r="P8" s="124">
        <f t="shared" si="2"/>
        <v>761</v>
      </c>
      <c r="AC8" s="46">
        <v>127.36650000000002</v>
      </c>
      <c r="AD8" s="46">
        <v>139.0515</v>
      </c>
      <c r="AE8" s="46">
        <v>188.1285</v>
      </c>
      <c r="AF8" s="46">
        <v>253.5645</v>
      </c>
      <c r="AG8" s="46">
        <v>314.3265</v>
      </c>
      <c r="AH8" s="46">
        <v>378.59400000000005</v>
      </c>
      <c r="AI8" s="46">
        <v>439.356</v>
      </c>
      <c r="AJ8" s="46">
        <v>507.129</v>
      </c>
      <c r="AK8" s="46">
        <v>557.3744999999999</v>
      </c>
      <c r="AL8" s="46">
        <v>566.7224999999999</v>
      </c>
      <c r="AM8" s="46">
        <v>634.4955</v>
      </c>
      <c r="AN8" s="46">
        <v>760.6934999999999</v>
      </c>
    </row>
    <row r="9" ht="13.5" customHeight="1">
      <c r="B9" s="89">
        <v>3.0</v>
      </c>
      <c r="C9" s="61">
        <v>130.0</v>
      </c>
      <c r="D9" s="120" t="s">
        <v>59</v>
      </c>
      <c r="E9" s="64">
        <f t="shared" ref="E9:P9" si="3">ROUND(AC9-(AC9*$J$5),0)</f>
        <v>12733</v>
      </c>
      <c r="F9" s="64">
        <f t="shared" si="3"/>
        <v>13741</v>
      </c>
      <c r="G9" s="64">
        <f t="shared" si="3"/>
        <v>15386</v>
      </c>
      <c r="H9" s="64">
        <f t="shared" si="3"/>
        <v>16508</v>
      </c>
      <c r="I9" s="64">
        <f t="shared" si="3"/>
        <v>18430</v>
      </c>
      <c r="J9" s="64">
        <f t="shared" si="3"/>
        <v>19016</v>
      </c>
      <c r="K9" s="64">
        <f t="shared" si="3"/>
        <v>20400</v>
      </c>
      <c r="L9" s="64">
        <f t="shared" si="3"/>
        <v>22384</v>
      </c>
      <c r="M9" s="64">
        <f t="shared" si="3"/>
        <v>26773</v>
      </c>
      <c r="N9" s="64">
        <f t="shared" si="3"/>
        <v>27322</v>
      </c>
      <c r="O9" s="64">
        <f t="shared" si="3"/>
        <v>33493</v>
      </c>
      <c r="P9" s="65">
        <f t="shared" si="3"/>
        <v>39665</v>
      </c>
      <c r="AC9" s="46">
        <v>12732.670728063</v>
      </c>
      <c r="AD9" s="46">
        <v>13740.87132</v>
      </c>
      <c r="AE9" s="46">
        <v>15386.159082888</v>
      </c>
      <c r="AF9" s="46">
        <v>16508.080274895005</v>
      </c>
      <c r="AG9" s="46">
        <v>18429.995311398</v>
      </c>
      <c r="AH9" s="46">
        <v>19015.955715041997</v>
      </c>
      <c r="AI9" s="46">
        <v>20400.155590715993</v>
      </c>
      <c r="AJ9" s="46">
        <v>22384.350849762006</v>
      </c>
      <c r="AK9" s="46">
        <v>26773.011038598</v>
      </c>
      <c r="AL9" s="46">
        <v>27321.593562202503</v>
      </c>
      <c r="AM9" s="46">
        <v>33493.146952753115</v>
      </c>
      <c r="AN9" s="46">
        <v>39664.700343303746</v>
      </c>
    </row>
    <row r="10" ht="13.5" customHeight="1">
      <c r="B10" s="73"/>
      <c r="C10" s="74"/>
      <c r="D10" s="122" t="str">
        <f>RIGHT($K$5,21)</f>
        <v>ΔТ=70⁰С (95/85/20) Вт</v>
      </c>
      <c r="E10" s="123">
        <f t="shared" ref="E10:P10" si="4">ROUND(IF($D10="ΔТ=70⁰С (95/85/20) Вт",AC10,(IF($D10="ΔТ=60⁰С (90/70/20) Вт",AC10*0.818,AC10*0.646))),0)</f>
        <v>190</v>
      </c>
      <c r="F10" s="123">
        <f t="shared" si="4"/>
        <v>209</v>
      </c>
      <c r="G10" s="123">
        <f t="shared" si="4"/>
        <v>282</v>
      </c>
      <c r="H10" s="123">
        <f t="shared" si="4"/>
        <v>381</v>
      </c>
      <c r="I10" s="123">
        <f t="shared" si="4"/>
        <v>472</v>
      </c>
      <c r="J10" s="123">
        <f t="shared" si="4"/>
        <v>568</v>
      </c>
      <c r="K10" s="123">
        <f t="shared" si="4"/>
        <v>659</v>
      </c>
      <c r="L10" s="123">
        <f t="shared" si="4"/>
        <v>761</v>
      </c>
      <c r="M10" s="123">
        <f t="shared" si="4"/>
        <v>837</v>
      </c>
      <c r="N10" s="123">
        <f t="shared" si="4"/>
        <v>849</v>
      </c>
      <c r="O10" s="123">
        <f t="shared" si="4"/>
        <v>951</v>
      </c>
      <c r="P10" s="124">
        <f t="shared" si="4"/>
        <v>1142</v>
      </c>
      <c r="AC10" s="46">
        <v>190.4655</v>
      </c>
      <c r="AD10" s="46">
        <v>209.16150000000002</v>
      </c>
      <c r="AE10" s="46">
        <v>281.60850000000005</v>
      </c>
      <c r="AF10" s="46">
        <v>380.931</v>
      </c>
      <c r="AG10" s="46">
        <v>472.074</v>
      </c>
      <c r="AH10" s="46">
        <v>567.8910000000001</v>
      </c>
      <c r="AI10" s="46">
        <v>659.034</v>
      </c>
      <c r="AJ10" s="46">
        <v>760.6934999999999</v>
      </c>
      <c r="AK10" s="46">
        <v>836.6460000000001</v>
      </c>
      <c r="AL10" s="46">
        <v>849.4994999999999</v>
      </c>
      <c r="AM10" s="46">
        <v>951.1590000000001</v>
      </c>
      <c r="AN10" s="46">
        <v>1141.6245</v>
      </c>
    </row>
    <row r="11" ht="13.5" customHeight="1">
      <c r="B11" s="98">
        <v>4.0</v>
      </c>
      <c r="C11" s="126">
        <v>180.0</v>
      </c>
      <c r="D11" s="120" t="s">
        <v>59</v>
      </c>
      <c r="E11" s="64">
        <f t="shared" ref="E11:P11" si="5">ROUND(AC11-(AC11*$J$5),0)</f>
        <v>14652</v>
      </c>
      <c r="F11" s="64">
        <f t="shared" si="5"/>
        <v>15853</v>
      </c>
      <c r="G11" s="64">
        <f t="shared" si="5"/>
        <v>18004</v>
      </c>
      <c r="H11" s="64">
        <f t="shared" si="5"/>
        <v>19502</v>
      </c>
      <c r="I11" s="64">
        <f t="shared" si="5"/>
        <v>22066</v>
      </c>
      <c r="J11" s="64">
        <f t="shared" si="5"/>
        <v>22851</v>
      </c>
      <c r="K11" s="64">
        <f t="shared" si="5"/>
        <v>24699</v>
      </c>
      <c r="L11" s="64">
        <f t="shared" si="5"/>
        <v>27344</v>
      </c>
      <c r="M11" s="64">
        <f t="shared" si="5"/>
        <v>32834</v>
      </c>
      <c r="N11" s="64">
        <f t="shared" si="5"/>
        <v>33521</v>
      </c>
      <c r="O11" s="64">
        <f t="shared" si="5"/>
        <v>41242</v>
      </c>
      <c r="P11" s="65">
        <f t="shared" si="5"/>
        <v>48963</v>
      </c>
      <c r="AC11" s="46">
        <v>14652.296409959996</v>
      </c>
      <c r="AD11" s="46">
        <v>15853.128390000005</v>
      </c>
      <c r="AE11" s="46">
        <v>18004.036997232</v>
      </c>
      <c r="AF11" s="46">
        <v>19502.090296128</v>
      </c>
      <c r="AG11" s="46">
        <v>22066.167454848</v>
      </c>
      <c r="AH11" s="46">
        <v>22851.196557551997</v>
      </c>
      <c r="AI11" s="46">
        <v>24698.73708561601</v>
      </c>
      <c r="AJ11" s="46">
        <v>27343.600237008002</v>
      </c>
      <c r="AK11" s="46">
        <v>32834.315845232006</v>
      </c>
      <c r="AL11" s="46">
        <v>33520.655296259996</v>
      </c>
      <c r="AM11" s="46">
        <v>41241.974120325</v>
      </c>
      <c r="AN11" s="46">
        <v>48963.29294439001</v>
      </c>
    </row>
    <row r="12" ht="13.5" customHeight="1">
      <c r="B12" s="67"/>
      <c r="C12" s="68"/>
      <c r="D12" s="122" t="str">
        <f>RIGHT($K$5,21)</f>
        <v>ΔТ=70⁰С (95/85/20) Вт</v>
      </c>
      <c r="E12" s="123">
        <f t="shared" ref="E12:P12" si="6">ROUND(IF($D12="ΔТ=70⁰С (95/85/20) Вт",AC12,(IF($D12="ΔТ=60⁰С (90/70/20) Вт",AC12*0.818,AC12*0.646))),0)</f>
        <v>254</v>
      </c>
      <c r="F12" s="123">
        <f t="shared" si="6"/>
        <v>279</v>
      </c>
      <c r="G12" s="123">
        <f t="shared" si="6"/>
        <v>376</v>
      </c>
      <c r="H12" s="123">
        <f t="shared" si="6"/>
        <v>507</v>
      </c>
      <c r="I12" s="123">
        <f t="shared" si="6"/>
        <v>630</v>
      </c>
      <c r="J12" s="123">
        <f t="shared" si="6"/>
        <v>756</v>
      </c>
      <c r="K12" s="123">
        <f t="shared" si="6"/>
        <v>879</v>
      </c>
      <c r="L12" s="123">
        <f t="shared" si="6"/>
        <v>1014</v>
      </c>
      <c r="M12" s="123">
        <f t="shared" si="6"/>
        <v>1116</v>
      </c>
      <c r="N12" s="123">
        <f t="shared" si="6"/>
        <v>1132</v>
      </c>
      <c r="O12" s="123">
        <f t="shared" si="6"/>
        <v>1268</v>
      </c>
      <c r="P12" s="124">
        <f t="shared" si="6"/>
        <v>1521</v>
      </c>
      <c r="AC12" s="46">
        <v>253.5645</v>
      </c>
      <c r="AD12" s="46">
        <v>279.2715</v>
      </c>
      <c r="AE12" s="46">
        <v>376.257</v>
      </c>
      <c r="AF12" s="46">
        <v>507.129</v>
      </c>
      <c r="AG12" s="46">
        <v>629.8215</v>
      </c>
      <c r="AH12" s="46">
        <v>756.0195</v>
      </c>
      <c r="AI12" s="46">
        <v>878.712</v>
      </c>
      <c r="AJ12" s="46">
        <v>1014.258</v>
      </c>
      <c r="AK12" s="46">
        <v>1115.9175000000002</v>
      </c>
      <c r="AL12" s="46">
        <v>1132.2765</v>
      </c>
      <c r="AM12" s="46">
        <v>1267.8225</v>
      </c>
      <c r="AN12" s="46">
        <v>1521.3869999999997</v>
      </c>
    </row>
    <row r="13" ht="13.5" customHeight="1">
      <c r="B13" s="89">
        <v>5.0</v>
      </c>
      <c r="C13" s="61">
        <v>230.0</v>
      </c>
      <c r="D13" s="120" t="s">
        <v>59</v>
      </c>
      <c r="E13" s="64">
        <f t="shared" ref="E13:P13" si="7">ROUND(AC13-(AC13*$J$5),0)</f>
        <v>16575</v>
      </c>
      <c r="F13" s="64">
        <f t="shared" si="7"/>
        <v>17969</v>
      </c>
      <c r="G13" s="64">
        <f t="shared" si="7"/>
        <v>20627</v>
      </c>
      <c r="H13" s="64">
        <f t="shared" si="7"/>
        <v>22502</v>
      </c>
      <c r="I13" s="64">
        <f t="shared" si="7"/>
        <v>25710</v>
      </c>
      <c r="J13" s="64">
        <f t="shared" si="7"/>
        <v>26694</v>
      </c>
      <c r="K13" s="64">
        <f t="shared" si="7"/>
        <v>29006</v>
      </c>
      <c r="L13" s="64">
        <f t="shared" si="7"/>
        <v>32313</v>
      </c>
      <c r="M13" s="64">
        <f t="shared" si="7"/>
        <v>38908</v>
      </c>
      <c r="N13" s="64">
        <f t="shared" si="7"/>
        <v>39733</v>
      </c>
      <c r="O13" s="64">
        <f t="shared" si="7"/>
        <v>49007</v>
      </c>
      <c r="P13" s="65">
        <f t="shared" si="7"/>
        <v>58281</v>
      </c>
      <c r="AC13" s="46">
        <v>16575.053582142005</v>
      </c>
      <c r="AD13" s="46">
        <v>17969.074992</v>
      </c>
      <c r="AE13" s="46">
        <v>20627.386487532007</v>
      </c>
      <c r="AF13" s="46">
        <v>22502.359608398998</v>
      </c>
      <c r="AG13" s="46">
        <v>25709.94372375</v>
      </c>
      <c r="AH13" s="46">
        <v>26694.45844263</v>
      </c>
      <c r="AI13" s="46">
        <v>29006.309970000002</v>
      </c>
      <c r="AJ13" s="46">
        <v>32313.224588238</v>
      </c>
      <c r="AK13" s="46">
        <v>38908.301163402</v>
      </c>
      <c r="AL13" s="46">
        <v>39732.685735297506</v>
      </c>
      <c r="AM13" s="46">
        <v>49007.01216912187</v>
      </c>
      <c r="AN13" s="46">
        <v>58281.33860294626</v>
      </c>
    </row>
    <row r="14" ht="13.5" customHeight="1">
      <c r="B14" s="67"/>
      <c r="C14" s="68"/>
      <c r="D14" s="122" t="str">
        <f>RIGHT($K$5,21)</f>
        <v>ΔТ=70⁰С (95/85/20) Вт</v>
      </c>
      <c r="E14" s="123">
        <f t="shared" ref="E14:P14" si="8">ROUND(IF($D14="ΔТ=70⁰С (95/85/20) Вт",AC14,(IF($D14="ΔТ=60⁰С (90/70/20) Вт",AC14*0.818,AC14*0.646))),0)</f>
        <v>317</v>
      </c>
      <c r="F14" s="123">
        <f t="shared" si="8"/>
        <v>348</v>
      </c>
      <c r="G14" s="123">
        <f t="shared" si="8"/>
        <v>470</v>
      </c>
      <c r="H14" s="123">
        <f t="shared" si="8"/>
        <v>634</v>
      </c>
      <c r="I14" s="123">
        <f t="shared" si="8"/>
        <v>788</v>
      </c>
      <c r="J14" s="123">
        <f t="shared" si="8"/>
        <v>945</v>
      </c>
      <c r="K14" s="123">
        <f t="shared" si="8"/>
        <v>1098</v>
      </c>
      <c r="L14" s="123">
        <f t="shared" si="8"/>
        <v>1268</v>
      </c>
      <c r="M14" s="123">
        <f t="shared" si="8"/>
        <v>1395</v>
      </c>
      <c r="N14" s="123">
        <f t="shared" si="8"/>
        <v>1416</v>
      </c>
      <c r="O14" s="123">
        <f t="shared" si="8"/>
        <v>1584</v>
      </c>
      <c r="P14" s="124">
        <f t="shared" si="8"/>
        <v>1902</v>
      </c>
      <c r="AC14" s="46">
        <v>316.6635</v>
      </c>
      <c r="AD14" s="46">
        <v>348.213</v>
      </c>
      <c r="AE14" s="46">
        <v>469.73699999999997</v>
      </c>
      <c r="AF14" s="46">
        <v>634.4955</v>
      </c>
      <c r="AG14" s="46">
        <v>787.5690000000001</v>
      </c>
      <c r="AH14" s="46">
        <v>945.3164999999999</v>
      </c>
      <c r="AI14" s="46">
        <v>1098.3899999999999</v>
      </c>
      <c r="AJ14" s="46">
        <v>1267.8225</v>
      </c>
      <c r="AK14" s="46">
        <v>1395.189</v>
      </c>
      <c r="AL14" s="46">
        <v>1416.222</v>
      </c>
      <c r="AM14" s="46">
        <v>1584.4859999999999</v>
      </c>
      <c r="AN14" s="46">
        <v>1902.3180000000002</v>
      </c>
    </row>
    <row r="15" ht="13.5" customHeight="1">
      <c r="B15" s="89">
        <v>6.0</v>
      </c>
      <c r="C15" s="61">
        <v>280.0</v>
      </c>
      <c r="D15" s="120" t="s">
        <v>59</v>
      </c>
      <c r="E15" s="64">
        <f t="shared" ref="E15:P15" si="9">ROUND(AC15-(AC15*$J$5),0)</f>
        <v>18503</v>
      </c>
      <c r="F15" s="64">
        <f t="shared" si="9"/>
        <v>20089</v>
      </c>
      <c r="G15" s="64">
        <f t="shared" si="9"/>
        <v>23256</v>
      </c>
      <c r="H15" s="64">
        <f t="shared" si="9"/>
        <v>25509</v>
      </c>
      <c r="I15" s="64">
        <f t="shared" si="9"/>
        <v>29361</v>
      </c>
      <c r="J15" s="64">
        <f t="shared" si="9"/>
        <v>30544</v>
      </c>
      <c r="K15" s="64">
        <f t="shared" si="9"/>
        <v>33325</v>
      </c>
      <c r="L15" s="64">
        <f t="shared" si="9"/>
        <v>37293</v>
      </c>
      <c r="M15" s="64">
        <f t="shared" si="9"/>
        <v>44995</v>
      </c>
      <c r="N15" s="64">
        <f t="shared" si="9"/>
        <v>45958</v>
      </c>
      <c r="O15" s="64">
        <f t="shared" si="9"/>
        <v>56788</v>
      </c>
      <c r="P15" s="65">
        <f t="shared" si="9"/>
        <v>67619</v>
      </c>
      <c r="AC15" s="46">
        <v>18502.699384223994</v>
      </c>
      <c r="AD15" s="46">
        <v>20088.711126000002</v>
      </c>
      <c r="AE15" s="46">
        <v>23256.207553787997</v>
      </c>
      <c r="AF15" s="46">
        <v>25508.888211708003</v>
      </c>
      <c r="AG15" s="46">
        <v>29361.324118104003</v>
      </c>
      <c r="AH15" s="46">
        <v>30543.981463512006</v>
      </c>
      <c r="AI15" s="46">
        <v>33324.634150631995</v>
      </c>
      <c r="AJ15" s="46">
        <v>37293.223903452</v>
      </c>
      <c r="AK15" s="46">
        <v>44994.966993108006</v>
      </c>
      <c r="AL15" s="46">
        <v>45957.684879315</v>
      </c>
      <c r="AM15" s="46">
        <v>56788.26109914377</v>
      </c>
      <c r="AN15" s="46">
        <v>67618.8373189725</v>
      </c>
    </row>
    <row r="16" ht="13.5" customHeight="1">
      <c r="B16" s="73"/>
      <c r="C16" s="74"/>
      <c r="D16" s="122" t="str">
        <f>RIGHT($K$5,21)</f>
        <v>ΔТ=70⁰С (95/85/20) Вт</v>
      </c>
      <c r="E16" s="123">
        <f t="shared" ref="E16:P16" si="10">ROUND(IF($D16="ΔТ=70⁰С (95/85/20) Вт",AC16,(IF($D16="ΔТ=60⁰С (90/70/20) Вт",AC16*0.818,AC16*0.646))),0)</f>
        <v>381</v>
      </c>
      <c r="F16" s="123">
        <f t="shared" si="10"/>
        <v>418</v>
      </c>
      <c r="G16" s="123">
        <f t="shared" si="10"/>
        <v>564</v>
      </c>
      <c r="H16" s="123">
        <f t="shared" si="10"/>
        <v>761</v>
      </c>
      <c r="I16" s="123">
        <f t="shared" si="10"/>
        <v>944</v>
      </c>
      <c r="J16" s="123">
        <f t="shared" si="10"/>
        <v>1135</v>
      </c>
      <c r="K16" s="123">
        <f t="shared" si="10"/>
        <v>1318</v>
      </c>
      <c r="L16" s="123">
        <f t="shared" si="10"/>
        <v>1521</v>
      </c>
      <c r="M16" s="123">
        <f t="shared" si="10"/>
        <v>1673</v>
      </c>
      <c r="N16" s="123">
        <f t="shared" si="10"/>
        <v>1699</v>
      </c>
      <c r="O16" s="123">
        <f t="shared" si="10"/>
        <v>1901</v>
      </c>
      <c r="P16" s="124">
        <f t="shared" si="10"/>
        <v>2282</v>
      </c>
      <c r="AC16" s="46">
        <v>380.931</v>
      </c>
      <c r="AD16" s="46">
        <v>418.32300000000004</v>
      </c>
      <c r="AE16" s="46">
        <v>564.3855</v>
      </c>
      <c r="AF16" s="46">
        <v>760.6934999999999</v>
      </c>
      <c r="AG16" s="46">
        <v>944.148</v>
      </c>
      <c r="AH16" s="46">
        <v>1134.6135000000002</v>
      </c>
      <c r="AI16" s="46">
        <v>1318.068</v>
      </c>
      <c r="AJ16" s="46">
        <v>1521.3869999999997</v>
      </c>
      <c r="AK16" s="46">
        <v>1673.2920000000001</v>
      </c>
      <c r="AL16" s="46">
        <v>1698.9989999999998</v>
      </c>
      <c r="AM16" s="46">
        <v>1901.1494999999998</v>
      </c>
      <c r="AN16" s="46">
        <v>2282.0805</v>
      </c>
    </row>
    <row r="17" ht="13.5" customHeight="1">
      <c r="B17" s="89">
        <v>7.0</v>
      </c>
      <c r="C17" s="61">
        <v>330.0</v>
      </c>
      <c r="D17" s="120" t="s">
        <v>59</v>
      </c>
      <c r="E17" s="64">
        <f t="shared" ref="E17:P17" si="11">ROUND(AC17-(AC17*$J$5),0)</f>
        <v>20433</v>
      </c>
      <c r="F17" s="64">
        <f t="shared" si="11"/>
        <v>22214</v>
      </c>
      <c r="G17" s="64">
        <f t="shared" si="11"/>
        <v>25891</v>
      </c>
      <c r="H17" s="64">
        <f t="shared" si="11"/>
        <v>28522</v>
      </c>
      <c r="I17" s="64">
        <f t="shared" si="11"/>
        <v>33020</v>
      </c>
      <c r="J17" s="64">
        <f t="shared" si="11"/>
        <v>34403</v>
      </c>
      <c r="K17" s="64">
        <f t="shared" si="11"/>
        <v>37650</v>
      </c>
      <c r="L17" s="64">
        <f t="shared" si="11"/>
        <v>42284</v>
      </c>
      <c r="M17" s="64">
        <f t="shared" si="11"/>
        <v>51094</v>
      </c>
      <c r="N17" s="64">
        <f t="shared" si="11"/>
        <v>52196</v>
      </c>
      <c r="O17" s="64">
        <f t="shared" si="11"/>
        <v>64586</v>
      </c>
      <c r="P17" s="65">
        <f t="shared" si="11"/>
        <v>76976</v>
      </c>
      <c r="AC17" s="46">
        <v>20433.474831825002</v>
      </c>
      <c r="AD17" s="46">
        <v>22213.881557999997</v>
      </c>
      <c r="AE17" s="46">
        <v>25890.500195999997</v>
      </c>
      <c r="AF17" s="46">
        <v>28521.676106055</v>
      </c>
      <c r="AG17" s="46">
        <v>33020.30863791</v>
      </c>
      <c r="AH17" s="46">
        <v>34403.283588959996</v>
      </c>
      <c r="AI17" s="46">
        <v>37650.19165875001</v>
      </c>
      <c r="AJ17" s="46">
        <v>42283.59818265001</v>
      </c>
      <c r="AK17" s="46">
        <v>51094.31333435001</v>
      </c>
      <c r="AL17" s="46">
        <v>52195.652728312496</v>
      </c>
      <c r="AM17" s="46">
        <v>64585.720910390635</v>
      </c>
      <c r="AN17" s="46">
        <v>76975.78909246874</v>
      </c>
    </row>
    <row r="18" ht="13.5" customHeight="1">
      <c r="B18" s="67"/>
      <c r="C18" s="68"/>
      <c r="D18" s="122" t="str">
        <f>RIGHT($K$5,21)</f>
        <v>ΔТ=70⁰С (95/85/20) Вт</v>
      </c>
      <c r="E18" s="123">
        <f t="shared" ref="E18:P18" si="12">ROUND(IF($D18="ΔТ=70⁰С (95/85/20) Вт",AC18,(IF($D18="ΔТ=60⁰С (90/70/20) Вт",AC18*0.818,AC18*0.646))),0)</f>
        <v>444</v>
      </c>
      <c r="F18" s="123">
        <f t="shared" si="12"/>
        <v>488</v>
      </c>
      <c r="G18" s="123">
        <f t="shared" si="12"/>
        <v>658</v>
      </c>
      <c r="H18" s="123">
        <f t="shared" si="12"/>
        <v>888</v>
      </c>
      <c r="I18" s="123">
        <f t="shared" si="12"/>
        <v>1102</v>
      </c>
      <c r="J18" s="123">
        <f t="shared" si="12"/>
        <v>1324</v>
      </c>
      <c r="K18" s="123">
        <f t="shared" si="12"/>
        <v>1538</v>
      </c>
      <c r="L18" s="123">
        <f t="shared" si="12"/>
        <v>1775</v>
      </c>
      <c r="M18" s="123">
        <f t="shared" si="12"/>
        <v>1951</v>
      </c>
      <c r="N18" s="123">
        <f t="shared" si="12"/>
        <v>1982</v>
      </c>
      <c r="O18" s="123">
        <f t="shared" si="12"/>
        <v>2218</v>
      </c>
      <c r="P18" s="124">
        <f t="shared" si="12"/>
        <v>2663</v>
      </c>
      <c r="AC18" s="46">
        <v>444.03</v>
      </c>
      <c r="AD18" s="46">
        <v>488.43299999999994</v>
      </c>
      <c r="AE18" s="46">
        <v>657.8655000000001</v>
      </c>
      <c r="AF18" s="46">
        <v>888.06</v>
      </c>
      <c r="AG18" s="46">
        <v>1101.8955</v>
      </c>
      <c r="AH18" s="46">
        <v>1323.9105</v>
      </c>
      <c r="AI18" s="46">
        <v>1537.746</v>
      </c>
      <c r="AJ18" s="46">
        <v>1774.9515000000001</v>
      </c>
      <c r="AK18" s="46">
        <v>1951.395</v>
      </c>
      <c r="AL18" s="46">
        <v>1981.7760000000003</v>
      </c>
      <c r="AM18" s="46">
        <v>2217.813</v>
      </c>
      <c r="AN18" s="46">
        <v>2663.0114999999996</v>
      </c>
    </row>
    <row r="19" ht="13.5" customHeight="1">
      <c r="B19" s="89">
        <v>8.0</v>
      </c>
      <c r="C19" s="61">
        <v>380.0</v>
      </c>
      <c r="D19" s="120" t="s">
        <v>59</v>
      </c>
      <c r="E19" s="64">
        <f t="shared" ref="E19:P19" si="13">ROUND(AC19-(AC19*$J$5),0)</f>
        <v>22369</v>
      </c>
      <c r="F19" s="64">
        <f t="shared" si="13"/>
        <v>24343</v>
      </c>
      <c r="G19" s="64">
        <f t="shared" si="13"/>
        <v>28530</v>
      </c>
      <c r="H19" s="64">
        <f t="shared" si="13"/>
        <v>31541</v>
      </c>
      <c r="I19" s="64">
        <f t="shared" si="13"/>
        <v>36689</v>
      </c>
      <c r="J19" s="64">
        <f t="shared" si="13"/>
        <v>38269</v>
      </c>
      <c r="K19" s="64">
        <f t="shared" si="13"/>
        <v>41981</v>
      </c>
      <c r="L19" s="64">
        <f t="shared" si="13"/>
        <v>47286</v>
      </c>
      <c r="M19" s="64">
        <f t="shared" si="13"/>
        <v>57208</v>
      </c>
      <c r="N19" s="64">
        <f t="shared" si="13"/>
        <v>58449</v>
      </c>
      <c r="O19" s="64">
        <f t="shared" si="13"/>
        <v>72402</v>
      </c>
      <c r="P19" s="65">
        <f t="shared" si="13"/>
        <v>86356</v>
      </c>
      <c r="AC19" s="46">
        <v>22369.140754092</v>
      </c>
      <c r="AD19" s="46">
        <v>24342.741522000004</v>
      </c>
      <c r="AE19" s="46">
        <v>28530.264414168</v>
      </c>
      <c r="AF19" s="46">
        <v>31540.72329144</v>
      </c>
      <c r="AG19" s="46">
        <v>36688.660879464</v>
      </c>
      <c r="AH19" s="46">
        <v>38268.84316068</v>
      </c>
      <c r="AI19" s="46">
        <v>41981.21336375999</v>
      </c>
      <c r="AJ19" s="46">
        <v>47286.11102212801</v>
      </c>
      <c r="AK19" s="46">
        <v>57208.495693712</v>
      </c>
      <c r="AL19" s="46">
        <v>58448.79377766</v>
      </c>
      <c r="AM19" s="46">
        <v>72402.14722207501</v>
      </c>
      <c r="AN19" s="46">
        <v>86355.50066649001</v>
      </c>
    </row>
    <row r="20" ht="13.5" customHeight="1">
      <c r="B20" s="73"/>
      <c r="C20" s="74"/>
      <c r="D20" s="122" t="str">
        <f>RIGHT($K$5,21)</f>
        <v>ΔТ=70⁰С (95/85/20) Вт</v>
      </c>
      <c r="E20" s="123">
        <f t="shared" ref="E20:P20" si="14">ROUND(IF($D20="ΔТ=70⁰С (95/85/20) Вт",AC20,(IF($D20="ΔТ=60⁰С (90/70/20) Вт",AC20*0.818,AC20*0.646))),0)</f>
        <v>507</v>
      </c>
      <c r="F20" s="123">
        <f t="shared" si="14"/>
        <v>557</v>
      </c>
      <c r="G20" s="123">
        <f t="shared" si="14"/>
        <v>751</v>
      </c>
      <c r="H20" s="123">
        <f t="shared" si="14"/>
        <v>1014</v>
      </c>
      <c r="I20" s="123">
        <f t="shared" si="14"/>
        <v>1260</v>
      </c>
      <c r="J20" s="123">
        <f t="shared" si="14"/>
        <v>1513</v>
      </c>
      <c r="K20" s="123">
        <f t="shared" si="14"/>
        <v>1759</v>
      </c>
      <c r="L20" s="123">
        <f t="shared" si="14"/>
        <v>2029</v>
      </c>
      <c r="M20" s="123">
        <f t="shared" si="14"/>
        <v>2232</v>
      </c>
      <c r="N20" s="123">
        <f t="shared" si="14"/>
        <v>2266</v>
      </c>
      <c r="O20" s="123">
        <f t="shared" si="14"/>
        <v>2536</v>
      </c>
      <c r="P20" s="124">
        <f t="shared" si="14"/>
        <v>3043</v>
      </c>
      <c r="AC20" s="46">
        <v>507.129</v>
      </c>
      <c r="AD20" s="46">
        <v>557.3744999999999</v>
      </c>
      <c r="AE20" s="46">
        <v>751.3455</v>
      </c>
      <c r="AF20" s="46">
        <v>1014.258</v>
      </c>
      <c r="AG20" s="46">
        <v>1259.643</v>
      </c>
      <c r="AH20" s="46">
        <v>1513.2075</v>
      </c>
      <c r="AI20" s="46">
        <v>1758.5925</v>
      </c>
      <c r="AJ20" s="46">
        <v>2028.516</v>
      </c>
      <c r="AK20" s="46">
        <v>2231.8350000000005</v>
      </c>
      <c r="AL20" s="46">
        <v>2265.7215</v>
      </c>
      <c r="AM20" s="46">
        <v>2535.645</v>
      </c>
      <c r="AN20" s="46">
        <v>3042.7739999999994</v>
      </c>
    </row>
    <row r="21" ht="13.5" customHeight="1">
      <c r="B21" s="89">
        <v>9.0</v>
      </c>
      <c r="C21" s="61">
        <v>430.0</v>
      </c>
      <c r="D21" s="120" t="s">
        <v>59</v>
      </c>
      <c r="E21" s="64">
        <f t="shared" ref="E21:P21" si="15">ROUND(AC21-(AC21*$J$5),0)</f>
        <v>24308</v>
      </c>
      <c r="F21" s="64">
        <f t="shared" si="15"/>
        <v>26475</v>
      </c>
      <c r="G21" s="64">
        <f t="shared" si="15"/>
        <v>31176</v>
      </c>
      <c r="H21" s="64">
        <f t="shared" si="15"/>
        <v>34566</v>
      </c>
      <c r="I21" s="64">
        <f t="shared" si="15"/>
        <v>40363</v>
      </c>
      <c r="J21" s="64">
        <f t="shared" si="15"/>
        <v>42144</v>
      </c>
      <c r="K21" s="64">
        <f t="shared" si="15"/>
        <v>46325</v>
      </c>
      <c r="L21" s="64">
        <f t="shared" si="15"/>
        <v>52297</v>
      </c>
      <c r="M21" s="64">
        <f t="shared" si="15"/>
        <v>63333</v>
      </c>
      <c r="N21" s="64">
        <f t="shared" si="15"/>
        <v>64713</v>
      </c>
      <c r="O21" s="64">
        <f t="shared" si="15"/>
        <v>80232</v>
      </c>
      <c r="P21" s="65">
        <f t="shared" si="15"/>
        <v>95751</v>
      </c>
      <c r="AC21" s="46">
        <v>24307.934477112</v>
      </c>
      <c r="AD21" s="46">
        <v>26475.291018</v>
      </c>
      <c r="AE21" s="46">
        <v>31175.500208292</v>
      </c>
      <c r="AF21" s="46">
        <v>34566.029767863</v>
      </c>
      <c r="AG21" s="46">
        <v>40362.85549493999</v>
      </c>
      <c r="AH21" s="46">
        <v>42144.185526498</v>
      </c>
      <c r="AI21" s="46">
        <v>46324.74996131401</v>
      </c>
      <c r="AJ21" s="46">
        <v>52297.23707406001</v>
      </c>
      <c r="AK21" s="46">
        <v>63333.20531274002</v>
      </c>
      <c r="AL21" s="46">
        <v>64712.70134257499</v>
      </c>
      <c r="AM21" s="46">
        <v>80232.03167821874</v>
      </c>
      <c r="AN21" s="46">
        <v>95751.3620138625</v>
      </c>
    </row>
    <row r="22" ht="13.5" customHeight="1">
      <c r="B22" s="67"/>
      <c r="C22" s="68"/>
      <c r="D22" s="122" t="str">
        <f>RIGHT($K$5,21)</f>
        <v>ΔТ=70⁰С (95/85/20) Вт</v>
      </c>
      <c r="E22" s="123">
        <f t="shared" ref="E22:P22" si="16">ROUND(IF($D22="ΔТ=70⁰С (95/85/20) Вт",AC22,(IF($D22="ΔТ=60⁰С (90/70/20) Вт",AC22*0.818,AC22*0.646))),0)</f>
        <v>570</v>
      </c>
      <c r="F22" s="123">
        <f t="shared" si="16"/>
        <v>627</v>
      </c>
      <c r="G22" s="123">
        <f t="shared" si="16"/>
        <v>846</v>
      </c>
      <c r="H22" s="123">
        <f t="shared" si="16"/>
        <v>1142</v>
      </c>
      <c r="I22" s="123">
        <f t="shared" si="16"/>
        <v>1417</v>
      </c>
      <c r="J22" s="123">
        <f t="shared" si="16"/>
        <v>1703</v>
      </c>
      <c r="K22" s="123">
        <f t="shared" si="16"/>
        <v>1978</v>
      </c>
      <c r="L22" s="123">
        <f t="shared" si="16"/>
        <v>2282</v>
      </c>
      <c r="M22" s="123">
        <f t="shared" si="16"/>
        <v>2510</v>
      </c>
      <c r="N22" s="123">
        <f t="shared" si="16"/>
        <v>2548</v>
      </c>
      <c r="O22" s="123">
        <f t="shared" si="16"/>
        <v>2852</v>
      </c>
      <c r="P22" s="124">
        <f t="shared" si="16"/>
        <v>3424</v>
      </c>
      <c r="AC22" s="46">
        <v>570.228</v>
      </c>
      <c r="AD22" s="46">
        <v>627.4845</v>
      </c>
      <c r="AE22" s="46">
        <v>845.9940000000001</v>
      </c>
      <c r="AF22" s="46">
        <v>1141.6245</v>
      </c>
      <c r="AG22" s="46">
        <v>1417.3905000000002</v>
      </c>
      <c r="AH22" s="46">
        <v>1702.5045000000002</v>
      </c>
      <c r="AI22" s="46">
        <v>1978.2705</v>
      </c>
      <c r="AJ22" s="46">
        <v>2282.0805</v>
      </c>
      <c r="AK22" s="46">
        <v>2509.938</v>
      </c>
      <c r="AL22" s="46">
        <v>2548.4984999999997</v>
      </c>
      <c r="AM22" s="46">
        <v>2852.3084999999996</v>
      </c>
      <c r="AN22" s="46">
        <v>3423.705</v>
      </c>
    </row>
    <row r="23" ht="13.5" customHeight="1">
      <c r="B23" s="89">
        <v>10.0</v>
      </c>
      <c r="C23" s="61">
        <v>480.0</v>
      </c>
      <c r="D23" s="120" t="s">
        <v>59</v>
      </c>
      <c r="E23" s="64">
        <f t="shared" ref="E23:P23" si="17">ROUND(AC23-(AC23*$J$5),0)</f>
        <v>26252</v>
      </c>
      <c r="F23" s="64">
        <f t="shared" si="17"/>
        <v>28613</v>
      </c>
      <c r="G23" s="64">
        <f t="shared" si="17"/>
        <v>33826</v>
      </c>
      <c r="H23" s="64">
        <f t="shared" si="17"/>
        <v>37599</v>
      </c>
      <c r="I23" s="64">
        <f t="shared" si="17"/>
        <v>44048</v>
      </c>
      <c r="J23" s="64">
        <f t="shared" si="17"/>
        <v>46026</v>
      </c>
      <c r="K23" s="64">
        <f t="shared" si="17"/>
        <v>50677</v>
      </c>
      <c r="L23" s="64">
        <f t="shared" si="17"/>
        <v>57322</v>
      </c>
      <c r="M23" s="64">
        <f t="shared" si="17"/>
        <v>69475</v>
      </c>
      <c r="N23" s="64">
        <f t="shared" si="17"/>
        <v>70994</v>
      </c>
      <c r="O23" s="64">
        <f t="shared" si="17"/>
        <v>88084</v>
      </c>
      <c r="P23" s="65">
        <f t="shared" si="17"/>
        <v>105173</v>
      </c>
      <c r="AC23" s="46">
        <v>26251.620519564</v>
      </c>
      <c r="AD23" s="46">
        <v>28613.374812</v>
      </c>
      <c r="AE23" s="46">
        <v>33826.20757837201</v>
      </c>
      <c r="AF23" s="46">
        <v>37599.362821152004</v>
      </c>
      <c r="AG23" s="46">
        <v>44048.188807524</v>
      </c>
      <c r="AH23" s="46">
        <v>46025.781649056</v>
      </c>
      <c r="AI23" s="46">
        <v>50677.277948352</v>
      </c>
      <c r="AJ23" s="46">
        <v>57322.272661632</v>
      </c>
      <c r="AK23" s="46">
        <v>69474.915475328</v>
      </c>
      <c r="AL23" s="46">
        <v>70993.99582704001</v>
      </c>
      <c r="AM23" s="46">
        <v>88083.64978380004</v>
      </c>
      <c r="AN23" s="46">
        <v>105173.30374056002</v>
      </c>
    </row>
    <row r="24" ht="13.5" customHeight="1">
      <c r="B24" s="73"/>
      <c r="C24" s="74"/>
      <c r="D24" s="122" t="str">
        <f>RIGHT($K$5,21)</f>
        <v>ΔТ=70⁰С (95/85/20) Вт</v>
      </c>
      <c r="E24" s="123">
        <f t="shared" ref="E24:P24" si="18">ROUND(IF($D24="ΔТ=70⁰С (95/85/20) Вт",AC24,(IF($D24="ΔТ=60⁰С (90/70/20) Вт",AC24*0.818,AC24*0.646))),0)</f>
        <v>634</v>
      </c>
      <c r="F24" s="123">
        <f t="shared" si="18"/>
        <v>698</v>
      </c>
      <c r="G24" s="123">
        <f t="shared" si="18"/>
        <v>941</v>
      </c>
      <c r="H24" s="123">
        <f t="shared" si="18"/>
        <v>1268</v>
      </c>
      <c r="I24" s="123">
        <f t="shared" si="18"/>
        <v>1574</v>
      </c>
      <c r="J24" s="123">
        <f t="shared" si="18"/>
        <v>1892</v>
      </c>
      <c r="K24" s="123">
        <f t="shared" si="18"/>
        <v>2198</v>
      </c>
      <c r="L24" s="123">
        <f t="shared" si="18"/>
        <v>2536</v>
      </c>
      <c r="M24" s="123">
        <f t="shared" si="18"/>
        <v>2789</v>
      </c>
      <c r="N24" s="123">
        <f t="shared" si="18"/>
        <v>2831</v>
      </c>
      <c r="O24" s="123">
        <f t="shared" si="18"/>
        <v>3170</v>
      </c>
      <c r="P24" s="124">
        <f t="shared" si="18"/>
        <v>3803</v>
      </c>
      <c r="AC24" s="46">
        <v>634.4955</v>
      </c>
      <c r="AD24" s="46">
        <v>697.5945</v>
      </c>
      <c r="AE24" s="46">
        <v>940.6425000000002</v>
      </c>
      <c r="AF24" s="46">
        <v>1267.8225</v>
      </c>
      <c r="AG24" s="46">
        <v>1573.9695000000002</v>
      </c>
      <c r="AH24" s="46">
        <v>1891.8015000000003</v>
      </c>
      <c r="AI24" s="46">
        <v>2197.9485</v>
      </c>
      <c r="AJ24" s="46">
        <v>2535.645</v>
      </c>
      <c r="AK24" s="46">
        <v>2789.2095</v>
      </c>
      <c r="AL24" s="46">
        <v>2831.2754999999997</v>
      </c>
      <c r="AM24" s="46">
        <v>3170.1405</v>
      </c>
      <c r="AN24" s="46">
        <v>3803.4674999999993</v>
      </c>
    </row>
    <row r="25" ht="13.5" customHeight="1">
      <c r="B25" s="89">
        <v>11.0</v>
      </c>
      <c r="C25" s="61">
        <v>530.0</v>
      </c>
      <c r="D25" s="120" t="s">
        <v>59</v>
      </c>
      <c r="E25" s="64">
        <f t="shared" ref="E25:P25" si="19">ROUND(AC25-(AC25*$J$5),0)</f>
        <v>28197</v>
      </c>
      <c r="F25" s="64">
        <f t="shared" si="19"/>
        <v>30753</v>
      </c>
      <c r="G25" s="64">
        <f t="shared" si="19"/>
        <v>36482</v>
      </c>
      <c r="H25" s="64">
        <f t="shared" si="19"/>
        <v>40637</v>
      </c>
      <c r="I25" s="64">
        <f t="shared" si="19"/>
        <v>47738</v>
      </c>
      <c r="J25" s="64">
        <f t="shared" si="19"/>
        <v>49917</v>
      </c>
      <c r="K25" s="64">
        <f t="shared" si="19"/>
        <v>55039</v>
      </c>
      <c r="L25" s="64">
        <f t="shared" si="19"/>
        <v>62354</v>
      </c>
      <c r="M25" s="64">
        <f t="shared" si="19"/>
        <v>75625</v>
      </c>
      <c r="N25" s="64">
        <f t="shared" si="19"/>
        <v>77284</v>
      </c>
      <c r="O25" s="64">
        <f t="shared" si="19"/>
        <v>95946</v>
      </c>
      <c r="P25" s="65">
        <f t="shared" si="19"/>
        <v>114608</v>
      </c>
      <c r="AC25" s="46">
        <v>28196.66338740901</v>
      </c>
      <c r="AD25" s="46">
        <v>30753.303372</v>
      </c>
      <c r="AE25" s="46">
        <v>36482.38652440799</v>
      </c>
      <c r="AF25" s="46">
        <v>40637.18972441701</v>
      </c>
      <c r="AG25" s="46">
        <v>47737.59536343602</v>
      </c>
      <c r="AH25" s="46">
        <v>49917.164255244</v>
      </c>
      <c r="AI25" s="46">
        <v>55038.797324873995</v>
      </c>
      <c r="AJ25" s="46">
        <v>62354.152331064004</v>
      </c>
      <c r="AK25" s="46">
        <v>75624.990626856</v>
      </c>
      <c r="AL25" s="46">
        <v>77283.84541383001</v>
      </c>
      <c r="AM25" s="46">
        <v>95945.96176728752</v>
      </c>
      <c r="AN25" s="46">
        <v>114608.07812074502</v>
      </c>
    </row>
    <row r="26" ht="13.5" customHeight="1">
      <c r="B26" s="67"/>
      <c r="C26" s="68"/>
      <c r="D26" s="122" t="str">
        <f>RIGHT($K$5,21)</f>
        <v>ΔТ=70⁰С (95/85/20) Вт</v>
      </c>
      <c r="E26" s="123">
        <f t="shared" ref="E26:P26" si="20">ROUND(IF($D26="ΔТ=70⁰С (95/85/20) Вт",AC26,(IF($D26="ΔТ=60⁰С (90/70/20) Вт",AC26*0.818,AC26*0.646))),0)</f>
        <v>698</v>
      </c>
      <c r="F26" s="123">
        <f t="shared" si="20"/>
        <v>767</v>
      </c>
      <c r="G26" s="123">
        <f t="shared" si="20"/>
        <v>1034</v>
      </c>
      <c r="H26" s="123">
        <f t="shared" si="20"/>
        <v>1395</v>
      </c>
      <c r="I26" s="123">
        <f t="shared" si="20"/>
        <v>1732</v>
      </c>
      <c r="J26" s="123">
        <f t="shared" si="20"/>
        <v>2080</v>
      </c>
      <c r="K26" s="123">
        <f t="shared" si="20"/>
        <v>2418</v>
      </c>
      <c r="L26" s="123">
        <f t="shared" si="20"/>
        <v>2789</v>
      </c>
      <c r="M26" s="123">
        <f t="shared" si="20"/>
        <v>3068</v>
      </c>
      <c r="N26" s="123">
        <f t="shared" si="20"/>
        <v>3115</v>
      </c>
      <c r="O26" s="123">
        <f t="shared" si="20"/>
        <v>3487</v>
      </c>
      <c r="P26" s="124">
        <f t="shared" si="20"/>
        <v>4184</v>
      </c>
      <c r="AC26" s="46">
        <v>697.5945</v>
      </c>
      <c r="AD26" s="46">
        <v>766.536</v>
      </c>
      <c r="AE26" s="46">
        <v>1034.1225000000002</v>
      </c>
      <c r="AF26" s="46">
        <v>1395.189</v>
      </c>
      <c r="AG26" s="46">
        <v>1731.717</v>
      </c>
      <c r="AH26" s="46">
        <v>2079.93</v>
      </c>
      <c r="AI26" s="46">
        <v>2417.6265000000003</v>
      </c>
      <c r="AJ26" s="46">
        <v>2789.2095</v>
      </c>
      <c r="AK26" s="46">
        <v>3068.481</v>
      </c>
      <c r="AL26" s="46">
        <v>3115.2209999999995</v>
      </c>
      <c r="AM26" s="46">
        <v>3486.804</v>
      </c>
      <c r="AN26" s="46">
        <v>4184.3985</v>
      </c>
    </row>
    <row r="27" ht="13.5" customHeight="1">
      <c r="B27" s="89">
        <v>12.0</v>
      </c>
      <c r="C27" s="61">
        <v>580.0</v>
      </c>
      <c r="D27" s="120" t="s">
        <v>59</v>
      </c>
      <c r="E27" s="64">
        <f t="shared" ref="E27:P27" si="21">ROUND(AC27-(AC27*$J$5),0)</f>
        <v>30120</v>
      </c>
      <c r="F27" s="64">
        <f t="shared" si="21"/>
        <v>32869</v>
      </c>
      <c r="G27" s="64">
        <f t="shared" si="21"/>
        <v>39110</v>
      </c>
      <c r="H27" s="64">
        <f t="shared" si="21"/>
        <v>43639</v>
      </c>
      <c r="I27" s="64">
        <f t="shared" si="21"/>
        <v>51386</v>
      </c>
      <c r="J27" s="64">
        <f t="shared" si="21"/>
        <v>53758</v>
      </c>
      <c r="K27" s="64">
        <f t="shared" si="21"/>
        <v>59348</v>
      </c>
      <c r="L27" s="64">
        <f t="shared" si="21"/>
        <v>67329</v>
      </c>
      <c r="M27" s="64">
        <f t="shared" si="21"/>
        <v>81705</v>
      </c>
      <c r="N27" s="64">
        <f t="shared" si="21"/>
        <v>83502</v>
      </c>
      <c r="O27" s="64">
        <f t="shared" si="21"/>
        <v>103719</v>
      </c>
      <c r="P27" s="65">
        <f t="shared" si="21"/>
        <v>123936</v>
      </c>
      <c r="AC27" s="46">
        <v>30119.708343087</v>
      </c>
      <c r="AD27" s="46">
        <v>32869.24997399999</v>
      </c>
      <c r="AE27" s="46">
        <v>39109.54545649801</v>
      </c>
      <c r="AF27" s="46">
        <v>43638.519777138004</v>
      </c>
      <c r="AG27" s="46">
        <v>51385.54264826401</v>
      </c>
      <c r="AH27" s="46">
        <v>53757.94677481802</v>
      </c>
      <c r="AI27" s="46">
        <v>59348.399451857986</v>
      </c>
      <c r="AJ27" s="46">
        <v>67328.947561392</v>
      </c>
      <c r="AK27" s="46">
        <v>81705.29590836797</v>
      </c>
      <c r="AL27" s="46">
        <v>83502.33945174002</v>
      </c>
      <c r="AM27" s="46">
        <v>103719.07931467501</v>
      </c>
      <c r="AN27" s="46">
        <v>123935.81917760998</v>
      </c>
    </row>
    <row r="28" ht="13.5" customHeight="1">
      <c r="B28" s="73"/>
      <c r="C28" s="74"/>
      <c r="D28" s="122" t="str">
        <f>RIGHT($K$5,21)</f>
        <v>ΔТ=70⁰С (95/85/20) Вт</v>
      </c>
      <c r="E28" s="123">
        <f t="shared" ref="E28:P28" si="22">ROUND(IF($D28="ΔТ=70⁰С (95/85/20) Вт",AC28,(IF($D28="ΔТ=60⁰С (90/70/20) Вт",AC28*0.818,AC28*0.646))),0)</f>
        <v>761</v>
      </c>
      <c r="F28" s="123">
        <f t="shared" si="22"/>
        <v>837</v>
      </c>
      <c r="G28" s="123">
        <f t="shared" si="22"/>
        <v>1129</v>
      </c>
      <c r="H28" s="123">
        <f t="shared" si="22"/>
        <v>1521</v>
      </c>
      <c r="I28" s="123">
        <f t="shared" si="22"/>
        <v>1889</v>
      </c>
      <c r="J28" s="123">
        <f t="shared" si="22"/>
        <v>2269</v>
      </c>
      <c r="K28" s="123">
        <f t="shared" si="22"/>
        <v>2637</v>
      </c>
      <c r="L28" s="123">
        <f t="shared" si="22"/>
        <v>3043</v>
      </c>
      <c r="M28" s="123">
        <f t="shared" si="22"/>
        <v>3348</v>
      </c>
      <c r="N28" s="123">
        <f t="shared" si="22"/>
        <v>3398</v>
      </c>
      <c r="O28" s="123">
        <f t="shared" si="22"/>
        <v>3803</v>
      </c>
      <c r="P28" s="124">
        <f t="shared" si="22"/>
        <v>4564</v>
      </c>
      <c r="AC28" s="46">
        <v>760.6934999999999</v>
      </c>
      <c r="AD28" s="46">
        <v>836.6460000000001</v>
      </c>
      <c r="AE28" s="46">
        <v>1128.771</v>
      </c>
      <c r="AF28" s="46">
        <v>1521.3869999999997</v>
      </c>
      <c r="AG28" s="46">
        <v>1889.4645</v>
      </c>
      <c r="AH28" s="46">
        <v>2269.2270000000003</v>
      </c>
      <c r="AI28" s="46">
        <v>2637.3045</v>
      </c>
      <c r="AJ28" s="46">
        <v>3042.7739999999994</v>
      </c>
      <c r="AK28" s="46">
        <v>3347.7525</v>
      </c>
      <c r="AL28" s="46">
        <v>3397.9979999999996</v>
      </c>
      <c r="AM28" s="46">
        <v>3803.4674999999993</v>
      </c>
      <c r="AN28" s="46">
        <v>4564.161</v>
      </c>
    </row>
    <row r="29" ht="13.5" customHeight="1">
      <c r="B29" s="89">
        <v>13.0</v>
      </c>
      <c r="C29" s="61">
        <v>630.0</v>
      </c>
      <c r="D29" s="120" t="s">
        <v>59</v>
      </c>
      <c r="E29" s="64">
        <f t="shared" ref="E29:P29" si="23">ROUND(AC29-(AC29*$J$5),0)</f>
        <v>32043</v>
      </c>
      <c r="F29" s="64">
        <f t="shared" si="23"/>
        <v>34983</v>
      </c>
      <c r="G29" s="64">
        <f t="shared" si="23"/>
        <v>41733</v>
      </c>
      <c r="H29" s="64">
        <f t="shared" si="23"/>
        <v>46640</v>
      </c>
      <c r="I29" s="64">
        <f t="shared" si="23"/>
        <v>55032</v>
      </c>
      <c r="J29" s="64">
        <f t="shared" si="23"/>
        <v>57604</v>
      </c>
      <c r="K29" s="64">
        <f t="shared" si="23"/>
        <v>63660</v>
      </c>
      <c r="L29" s="64">
        <f t="shared" si="23"/>
        <v>72304</v>
      </c>
      <c r="M29" s="64">
        <f t="shared" si="23"/>
        <v>87786</v>
      </c>
      <c r="N29" s="64">
        <f t="shared" si="23"/>
        <v>89721</v>
      </c>
      <c r="O29" s="64">
        <f t="shared" si="23"/>
        <v>111492</v>
      </c>
      <c r="P29" s="65">
        <f t="shared" si="23"/>
        <v>133264</v>
      </c>
      <c r="AC29" s="46">
        <v>32042.753298764997</v>
      </c>
      <c r="AD29" s="46">
        <v>34983.35181000001</v>
      </c>
      <c r="AE29" s="46">
        <v>41733.16612739999</v>
      </c>
      <c r="AF29" s="46">
        <v>46639.849829859006</v>
      </c>
      <c r="AG29" s="46">
        <v>55031.72080249799</v>
      </c>
      <c r="AH29" s="46">
        <v>57604.036686174</v>
      </c>
      <c r="AI29" s="46">
        <v>63659.77070943601</v>
      </c>
      <c r="AJ29" s="46">
        <v>72303.74279172001</v>
      </c>
      <c r="AK29" s="46">
        <v>87785.60118988002</v>
      </c>
      <c r="AL29" s="46">
        <v>89720.83348965</v>
      </c>
      <c r="AM29" s="46">
        <v>111492.19686206248</v>
      </c>
      <c r="AN29" s="46">
        <v>133263.560234475</v>
      </c>
    </row>
    <row r="30" ht="13.5" customHeight="1">
      <c r="B30" s="73"/>
      <c r="C30" s="74"/>
      <c r="D30" s="122" t="str">
        <f>RIGHT($K$5,21)</f>
        <v>ΔТ=70⁰С (95/85/20) Вт</v>
      </c>
      <c r="E30" s="123">
        <f t="shared" ref="E30:P30" si="24">ROUND(IF($D30="ΔТ=70⁰С (95/85/20) Вт",AC30,(IF($D30="ΔТ=60⁰С (90/70/20) Вт",AC30*0.818,AC30*0.646))),0)</f>
        <v>824</v>
      </c>
      <c r="F30" s="123">
        <f t="shared" si="24"/>
        <v>907</v>
      </c>
      <c r="G30" s="123">
        <f t="shared" si="24"/>
        <v>1222</v>
      </c>
      <c r="H30" s="123">
        <f t="shared" si="24"/>
        <v>1649</v>
      </c>
      <c r="I30" s="123">
        <f t="shared" si="24"/>
        <v>2046</v>
      </c>
      <c r="J30" s="123">
        <f t="shared" si="24"/>
        <v>2459</v>
      </c>
      <c r="K30" s="123">
        <f t="shared" si="24"/>
        <v>2857</v>
      </c>
      <c r="L30" s="123">
        <f t="shared" si="24"/>
        <v>3296</v>
      </c>
      <c r="M30" s="123">
        <f t="shared" si="24"/>
        <v>3626</v>
      </c>
      <c r="N30" s="123">
        <f t="shared" si="24"/>
        <v>3681</v>
      </c>
      <c r="O30" s="123">
        <f t="shared" si="24"/>
        <v>4120</v>
      </c>
      <c r="P30" s="124">
        <f t="shared" si="24"/>
        <v>4945</v>
      </c>
      <c r="AC30" s="46">
        <v>823.7925</v>
      </c>
      <c r="AD30" s="46">
        <v>906.7559999999999</v>
      </c>
      <c r="AE30" s="46">
        <v>1222.2510000000002</v>
      </c>
      <c r="AF30" s="46">
        <v>1648.7535</v>
      </c>
      <c r="AG30" s="46">
        <v>2046.0435</v>
      </c>
      <c r="AH30" s="46">
        <v>2458.524</v>
      </c>
      <c r="AI30" s="46">
        <v>2856.9825</v>
      </c>
      <c r="AJ30" s="46">
        <v>3296.3385000000003</v>
      </c>
      <c r="AK30" s="46">
        <v>3625.8555</v>
      </c>
      <c r="AL30" s="46">
        <v>3680.775</v>
      </c>
      <c r="AM30" s="46">
        <v>4120.131</v>
      </c>
      <c r="AN30" s="46">
        <v>4945.092</v>
      </c>
    </row>
    <row r="31" ht="13.5" customHeight="1">
      <c r="B31" s="89">
        <v>14.0</v>
      </c>
      <c r="C31" s="61">
        <v>680.0</v>
      </c>
      <c r="D31" s="120" t="s">
        <v>59</v>
      </c>
      <c r="E31" s="64">
        <f t="shared" ref="E31:P31" si="25">ROUND(AC31-(AC31*$J$5),0)</f>
        <v>34161</v>
      </c>
      <c r="F31" s="64">
        <f t="shared" si="25"/>
        <v>37313</v>
      </c>
      <c r="G31" s="64">
        <f t="shared" si="25"/>
        <v>44357</v>
      </c>
      <c r="H31" s="64">
        <f t="shared" si="25"/>
        <v>49641</v>
      </c>
      <c r="I31" s="64">
        <f t="shared" si="25"/>
        <v>58678</v>
      </c>
      <c r="J31" s="64">
        <f t="shared" si="25"/>
        <v>61450</v>
      </c>
      <c r="K31" s="64">
        <f t="shared" si="25"/>
        <v>67971</v>
      </c>
      <c r="L31" s="64">
        <f t="shared" si="25"/>
        <v>77279</v>
      </c>
      <c r="M31" s="64">
        <f t="shared" si="25"/>
        <v>93866</v>
      </c>
      <c r="N31" s="64">
        <f t="shared" si="25"/>
        <v>95939</v>
      </c>
      <c r="O31" s="64">
        <f t="shared" si="25"/>
        <v>119265</v>
      </c>
      <c r="P31" s="65">
        <f t="shared" si="25"/>
        <v>142591</v>
      </c>
      <c r="AC31" s="46">
        <v>34161.287185079986</v>
      </c>
      <c r="AD31" s="46">
        <v>37313.29126799999</v>
      </c>
      <c r="AE31" s="46">
        <v>44356.78679830201</v>
      </c>
      <c r="AF31" s="46">
        <v>49641.17988258001</v>
      </c>
      <c r="AG31" s="46">
        <v>58677.898956732</v>
      </c>
      <c r="AH31" s="46">
        <v>61450.12659753</v>
      </c>
      <c r="AI31" s="46">
        <v>67971.141967014</v>
      </c>
      <c r="AJ31" s="46">
        <v>77278.538022048</v>
      </c>
      <c r="AK31" s="46">
        <v>93865.906471392</v>
      </c>
      <c r="AL31" s="46">
        <v>95939.32752756002</v>
      </c>
      <c r="AM31" s="46">
        <v>119265.31440945</v>
      </c>
      <c r="AN31" s="46">
        <v>142591.30129134003</v>
      </c>
    </row>
    <row r="32" ht="13.5" customHeight="1">
      <c r="B32" s="73"/>
      <c r="C32" s="74"/>
      <c r="D32" s="122" t="str">
        <f>RIGHT($K$5,21)</f>
        <v>ΔТ=70⁰С (95/85/20) Вт</v>
      </c>
      <c r="E32" s="123">
        <f t="shared" ref="E32:P32" si="26">ROUND(IF($D32="ΔТ=70⁰С (95/85/20) Вт",AC32,(IF($D32="ΔТ=60⁰С (90/70/20) Вт",AC32*0.818,AC32*0.646))),0)</f>
        <v>888</v>
      </c>
      <c r="F32" s="123">
        <f t="shared" si="26"/>
        <v>976</v>
      </c>
      <c r="G32" s="123">
        <f t="shared" si="26"/>
        <v>1317</v>
      </c>
      <c r="H32" s="123">
        <f t="shared" si="26"/>
        <v>1775</v>
      </c>
      <c r="I32" s="123">
        <f t="shared" si="26"/>
        <v>2204</v>
      </c>
      <c r="J32" s="123">
        <f t="shared" si="26"/>
        <v>2648</v>
      </c>
      <c r="K32" s="123">
        <f t="shared" si="26"/>
        <v>3077</v>
      </c>
      <c r="L32" s="123">
        <f t="shared" si="26"/>
        <v>3550</v>
      </c>
      <c r="M32" s="123">
        <f t="shared" si="26"/>
        <v>3905</v>
      </c>
      <c r="N32" s="123">
        <f t="shared" si="26"/>
        <v>3965</v>
      </c>
      <c r="O32" s="123">
        <f t="shared" si="26"/>
        <v>4438</v>
      </c>
      <c r="P32" s="124">
        <f t="shared" si="26"/>
        <v>5325</v>
      </c>
      <c r="AC32" s="46">
        <v>888.06</v>
      </c>
      <c r="AD32" s="46">
        <v>975.6975</v>
      </c>
      <c r="AE32" s="46">
        <v>1316.8994999999998</v>
      </c>
      <c r="AF32" s="46">
        <v>1774.9515000000001</v>
      </c>
      <c r="AG32" s="46">
        <v>2203.791</v>
      </c>
      <c r="AH32" s="46">
        <v>2647.821</v>
      </c>
      <c r="AI32" s="46">
        <v>3076.6605</v>
      </c>
      <c r="AJ32" s="46">
        <v>3549.9030000000002</v>
      </c>
      <c r="AK32" s="46">
        <v>3905.1270000000004</v>
      </c>
      <c r="AL32" s="46">
        <v>3964.7205</v>
      </c>
      <c r="AM32" s="46">
        <v>4437.963</v>
      </c>
      <c r="AN32" s="46">
        <v>5324.8544999999995</v>
      </c>
    </row>
    <row r="33" ht="15.75" customHeight="1">
      <c r="B33" s="7"/>
      <c r="C33" s="7"/>
      <c r="D33" s="7"/>
      <c r="E33" s="75" t="s">
        <v>60</v>
      </c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</row>
    <row r="34" ht="15.0" customHeight="1">
      <c r="B34" s="76" t="s">
        <v>56</v>
      </c>
      <c r="C34" s="5"/>
      <c r="D34" s="63"/>
      <c r="E34" s="78">
        <v>500.0</v>
      </c>
      <c r="F34" s="78">
        <v>550.0</v>
      </c>
      <c r="G34" s="78">
        <v>750.0</v>
      </c>
      <c r="H34" s="78">
        <v>1000.0</v>
      </c>
      <c r="I34" s="78">
        <v>1250.0</v>
      </c>
      <c r="J34" s="78">
        <v>1500.0</v>
      </c>
      <c r="K34" s="78">
        <v>1750.0</v>
      </c>
      <c r="L34" s="78">
        <v>2000.0</v>
      </c>
      <c r="M34" s="78">
        <v>2200.0</v>
      </c>
      <c r="N34" s="78">
        <v>2250.0</v>
      </c>
      <c r="O34" s="78">
        <v>2500.0</v>
      </c>
      <c r="P34" s="79">
        <v>3000.0</v>
      </c>
    </row>
    <row r="35" ht="15.0" customHeight="1">
      <c r="B35" s="80" t="s">
        <v>79</v>
      </c>
      <c r="C35" s="11"/>
      <c r="D35" s="44"/>
      <c r="E35" s="81">
        <v>430.0</v>
      </c>
      <c r="F35" s="81">
        <v>480.0</v>
      </c>
      <c r="G35" s="81">
        <v>680.0</v>
      </c>
      <c r="H35" s="81">
        <v>930.0</v>
      </c>
      <c r="I35" s="81">
        <v>1180.0</v>
      </c>
      <c r="J35" s="81">
        <v>1430.0</v>
      </c>
      <c r="K35" s="81">
        <v>1680.0</v>
      </c>
      <c r="L35" s="81">
        <v>1930.0</v>
      </c>
      <c r="M35" s="81">
        <v>2130.0</v>
      </c>
      <c r="N35" s="81">
        <v>2180.0</v>
      </c>
      <c r="O35" s="81">
        <v>2430.0</v>
      </c>
      <c r="P35" s="82">
        <v>2930.0</v>
      </c>
    </row>
    <row r="36" ht="15.0" customHeight="1">
      <c r="B36" s="128" t="s">
        <v>64</v>
      </c>
      <c r="C36" s="11"/>
      <c r="D36" s="44"/>
      <c r="E36" s="81">
        <f t="shared" ref="E36:P36" si="27">(E34/2)-25</f>
        <v>225</v>
      </c>
      <c r="F36" s="81">
        <f t="shared" si="27"/>
        <v>250</v>
      </c>
      <c r="G36" s="81">
        <f t="shared" si="27"/>
        <v>350</v>
      </c>
      <c r="H36" s="81">
        <f t="shared" si="27"/>
        <v>475</v>
      </c>
      <c r="I36" s="81">
        <f t="shared" si="27"/>
        <v>600</v>
      </c>
      <c r="J36" s="81">
        <f t="shared" si="27"/>
        <v>725</v>
      </c>
      <c r="K36" s="81">
        <f t="shared" si="27"/>
        <v>850</v>
      </c>
      <c r="L36" s="81">
        <f t="shared" si="27"/>
        <v>975</v>
      </c>
      <c r="M36" s="81">
        <f t="shared" si="27"/>
        <v>1075</v>
      </c>
      <c r="N36" s="81">
        <f t="shared" si="27"/>
        <v>1100</v>
      </c>
      <c r="O36" s="81">
        <f t="shared" si="27"/>
        <v>1225</v>
      </c>
      <c r="P36" s="82">
        <f t="shared" si="27"/>
        <v>1475</v>
      </c>
    </row>
    <row r="37" ht="15.0" customHeight="1">
      <c r="B37" s="128" t="s">
        <v>62</v>
      </c>
      <c r="C37" s="11"/>
      <c r="D37" s="44"/>
      <c r="E37" s="129">
        <v>76.0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2"/>
    </row>
    <row r="38" ht="15.75" customHeight="1">
      <c r="B38" s="84" t="s">
        <v>7</v>
      </c>
      <c r="C38" s="85" t="s">
        <v>61</v>
      </c>
      <c r="D38" s="86" t="s">
        <v>65</v>
      </c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8"/>
    </row>
    <row r="39" ht="15.75" customHeight="1">
      <c r="B39" s="89">
        <v>2.0</v>
      </c>
      <c r="C39" s="90">
        <v>50.0</v>
      </c>
      <c r="D39" s="91" t="s">
        <v>66</v>
      </c>
      <c r="E39" s="137">
        <v>3.36</v>
      </c>
      <c r="F39" s="137">
        <v>3.6</v>
      </c>
      <c r="G39" s="137">
        <v>4.5600000000000005</v>
      </c>
      <c r="H39" s="137">
        <v>5.76</v>
      </c>
      <c r="I39" s="137">
        <v>6.96</v>
      </c>
      <c r="J39" s="137">
        <v>8.16</v>
      </c>
      <c r="K39" s="137">
        <v>9.36</v>
      </c>
      <c r="L39" s="137">
        <v>10.559999999999999</v>
      </c>
      <c r="M39" s="137">
        <v>11.52</v>
      </c>
      <c r="N39" s="137">
        <v>11.760000000000002</v>
      </c>
      <c r="O39" s="137">
        <v>12.96</v>
      </c>
      <c r="P39" s="138">
        <v>15.36</v>
      </c>
    </row>
    <row r="40" ht="15.75" customHeight="1">
      <c r="B40" s="73"/>
      <c r="C40" s="74"/>
      <c r="D40" s="94" t="s">
        <v>67</v>
      </c>
      <c r="E40" s="104">
        <v>1.3</v>
      </c>
      <c r="F40" s="104">
        <v>1.4</v>
      </c>
      <c r="G40" s="104">
        <v>1.8</v>
      </c>
      <c r="H40" s="104">
        <v>2.4</v>
      </c>
      <c r="I40" s="104">
        <v>3.0</v>
      </c>
      <c r="J40" s="104">
        <v>3.5</v>
      </c>
      <c r="K40" s="104">
        <v>4.1</v>
      </c>
      <c r="L40" s="104">
        <v>4.6</v>
      </c>
      <c r="M40" s="104">
        <v>5.1</v>
      </c>
      <c r="N40" s="104">
        <v>5.2</v>
      </c>
      <c r="O40" s="104">
        <v>5.8</v>
      </c>
      <c r="P40" s="105">
        <v>6.9</v>
      </c>
    </row>
    <row r="41" ht="15.75" customHeight="1">
      <c r="B41" s="98">
        <v>3.0</v>
      </c>
      <c r="C41" s="99">
        <v>100.0</v>
      </c>
      <c r="D41" s="100" t="s">
        <v>66</v>
      </c>
      <c r="E41" s="137">
        <v>5.16</v>
      </c>
      <c r="F41" s="137">
        <v>5.52</v>
      </c>
      <c r="G41" s="137">
        <v>6.960000000000001</v>
      </c>
      <c r="H41" s="137">
        <v>8.76</v>
      </c>
      <c r="I41" s="137">
        <v>10.56</v>
      </c>
      <c r="J41" s="137">
        <v>12.360000000000001</v>
      </c>
      <c r="K41" s="137">
        <v>14.160000000000002</v>
      </c>
      <c r="L41" s="137">
        <v>15.959999999999999</v>
      </c>
      <c r="M41" s="137">
        <v>17.4</v>
      </c>
      <c r="N41" s="137">
        <v>17.76</v>
      </c>
      <c r="O41" s="137">
        <v>19.56</v>
      </c>
      <c r="P41" s="138">
        <v>23.16</v>
      </c>
    </row>
    <row r="42" ht="15.75" customHeight="1">
      <c r="B42" s="67"/>
      <c r="C42" s="68"/>
      <c r="D42" s="103" t="s">
        <v>67</v>
      </c>
      <c r="E42" s="96">
        <v>1.9</v>
      </c>
      <c r="F42" s="96">
        <v>2.1</v>
      </c>
      <c r="G42" s="96">
        <v>2.8</v>
      </c>
      <c r="H42" s="96">
        <v>3.6</v>
      </c>
      <c r="I42" s="96">
        <v>4.4</v>
      </c>
      <c r="J42" s="96">
        <v>5.3</v>
      </c>
      <c r="K42" s="96">
        <v>6.1</v>
      </c>
      <c r="L42" s="96">
        <v>7.0</v>
      </c>
      <c r="M42" s="96">
        <v>7.7</v>
      </c>
      <c r="N42" s="96">
        <v>7.8</v>
      </c>
      <c r="O42" s="96">
        <v>8.7</v>
      </c>
      <c r="P42" s="97">
        <v>10.4</v>
      </c>
    </row>
    <row r="43" ht="15.75" customHeight="1">
      <c r="B43" s="89">
        <v>4.0</v>
      </c>
      <c r="C43" s="90">
        <v>150.0</v>
      </c>
      <c r="D43" s="91" t="s">
        <v>66</v>
      </c>
      <c r="E43" s="139">
        <v>6.96</v>
      </c>
      <c r="F43" s="139">
        <v>7.44</v>
      </c>
      <c r="G43" s="139">
        <v>9.36</v>
      </c>
      <c r="H43" s="139">
        <v>11.76</v>
      </c>
      <c r="I43" s="139">
        <v>14.16</v>
      </c>
      <c r="J43" s="139">
        <v>16.560000000000002</v>
      </c>
      <c r="K43" s="139">
        <v>18.96</v>
      </c>
      <c r="L43" s="139">
        <v>21.36</v>
      </c>
      <c r="M43" s="139">
        <v>23.28</v>
      </c>
      <c r="N43" s="139">
        <v>23.76</v>
      </c>
      <c r="O43" s="139">
        <v>26.16</v>
      </c>
      <c r="P43" s="140">
        <v>30.96</v>
      </c>
    </row>
    <row r="44" ht="15.75" customHeight="1">
      <c r="B44" s="73"/>
      <c r="C44" s="74"/>
      <c r="D44" s="94" t="s">
        <v>67</v>
      </c>
      <c r="E44" s="96">
        <v>2.6</v>
      </c>
      <c r="F44" s="96">
        <v>2.8</v>
      </c>
      <c r="G44" s="96">
        <v>3.7</v>
      </c>
      <c r="H44" s="96">
        <v>4.8</v>
      </c>
      <c r="I44" s="96">
        <v>5.9</v>
      </c>
      <c r="J44" s="96">
        <v>7.1</v>
      </c>
      <c r="K44" s="96">
        <v>8.2</v>
      </c>
      <c r="L44" s="96">
        <v>9.3</v>
      </c>
      <c r="M44" s="96">
        <v>10.2</v>
      </c>
      <c r="N44" s="96">
        <v>10.4</v>
      </c>
      <c r="O44" s="96">
        <v>11.6</v>
      </c>
      <c r="P44" s="97">
        <v>13.8</v>
      </c>
    </row>
    <row r="45" ht="15.75" customHeight="1">
      <c r="B45" s="98">
        <v>5.0</v>
      </c>
      <c r="C45" s="99">
        <v>200.0</v>
      </c>
      <c r="D45" s="100" t="s">
        <v>66</v>
      </c>
      <c r="E45" s="137">
        <v>8.76</v>
      </c>
      <c r="F45" s="137">
        <v>9.360000000000001</v>
      </c>
      <c r="G45" s="137">
        <v>11.76</v>
      </c>
      <c r="H45" s="137">
        <v>14.76</v>
      </c>
      <c r="I45" s="137">
        <v>17.76</v>
      </c>
      <c r="J45" s="137">
        <v>20.76</v>
      </c>
      <c r="K45" s="137">
        <v>23.76</v>
      </c>
      <c r="L45" s="137">
        <v>26.76</v>
      </c>
      <c r="M45" s="137">
        <v>29.160000000000004</v>
      </c>
      <c r="N45" s="137">
        <v>29.76</v>
      </c>
      <c r="O45" s="137">
        <v>32.76</v>
      </c>
      <c r="P45" s="138">
        <v>38.76</v>
      </c>
    </row>
    <row r="46" ht="15.75" customHeight="1">
      <c r="B46" s="67"/>
      <c r="C46" s="68"/>
      <c r="D46" s="103" t="s">
        <v>67</v>
      </c>
      <c r="E46" s="96">
        <v>3.2</v>
      </c>
      <c r="F46" s="96">
        <v>3.5</v>
      </c>
      <c r="G46" s="96">
        <v>4.6</v>
      </c>
      <c r="H46" s="96">
        <v>6.0</v>
      </c>
      <c r="I46" s="96">
        <v>7.4</v>
      </c>
      <c r="J46" s="96">
        <v>8.8</v>
      </c>
      <c r="K46" s="96">
        <v>10.2</v>
      </c>
      <c r="L46" s="96">
        <v>11.7</v>
      </c>
      <c r="M46" s="96">
        <v>12.8</v>
      </c>
      <c r="N46" s="96">
        <v>13.1</v>
      </c>
      <c r="O46" s="96">
        <v>14.5</v>
      </c>
      <c r="P46" s="97">
        <v>17.3</v>
      </c>
    </row>
    <row r="47" ht="15.75" customHeight="1">
      <c r="B47" s="89">
        <v>6.0</v>
      </c>
      <c r="C47" s="90">
        <v>250.0</v>
      </c>
      <c r="D47" s="91" t="s">
        <v>66</v>
      </c>
      <c r="E47" s="139">
        <v>10.559999999999999</v>
      </c>
      <c r="F47" s="139">
        <v>11.28</v>
      </c>
      <c r="G47" s="139">
        <v>14.16</v>
      </c>
      <c r="H47" s="139">
        <v>17.759999999999998</v>
      </c>
      <c r="I47" s="139">
        <v>21.36</v>
      </c>
      <c r="J47" s="139">
        <v>24.96</v>
      </c>
      <c r="K47" s="139">
        <v>28.560000000000002</v>
      </c>
      <c r="L47" s="139">
        <v>32.16</v>
      </c>
      <c r="M47" s="139">
        <v>35.04</v>
      </c>
      <c r="N47" s="139">
        <v>35.760000000000005</v>
      </c>
      <c r="O47" s="139">
        <v>39.36</v>
      </c>
      <c r="P47" s="140">
        <v>46.56</v>
      </c>
    </row>
    <row r="48" ht="15.75" customHeight="1">
      <c r="B48" s="73"/>
      <c r="C48" s="74"/>
      <c r="D48" s="94" t="s">
        <v>67</v>
      </c>
      <c r="E48" s="96">
        <v>3.9</v>
      </c>
      <c r="F48" s="96">
        <v>4.2</v>
      </c>
      <c r="G48" s="96">
        <v>5.6</v>
      </c>
      <c r="H48" s="96">
        <v>7.2</v>
      </c>
      <c r="I48" s="96">
        <v>8.9</v>
      </c>
      <c r="J48" s="96">
        <v>10.6</v>
      </c>
      <c r="K48" s="96">
        <v>12.3</v>
      </c>
      <c r="L48" s="96">
        <v>14.0</v>
      </c>
      <c r="M48" s="96">
        <v>15.3</v>
      </c>
      <c r="N48" s="96">
        <v>15.7</v>
      </c>
      <c r="O48" s="96">
        <v>17.4</v>
      </c>
      <c r="P48" s="97">
        <v>20.7</v>
      </c>
    </row>
    <row r="49" ht="15.75" customHeight="1">
      <c r="B49" s="98">
        <v>7.0</v>
      </c>
      <c r="C49" s="99">
        <v>300.0</v>
      </c>
      <c r="D49" s="100" t="s">
        <v>66</v>
      </c>
      <c r="E49" s="141">
        <v>12.36</v>
      </c>
      <c r="F49" s="141">
        <v>13.2</v>
      </c>
      <c r="G49" s="141">
        <v>16.56</v>
      </c>
      <c r="H49" s="141">
        <v>20.76</v>
      </c>
      <c r="I49" s="141">
        <v>24.96</v>
      </c>
      <c r="J49" s="141">
        <v>29.16</v>
      </c>
      <c r="K49" s="141">
        <v>33.36</v>
      </c>
      <c r="L49" s="141">
        <v>37.56</v>
      </c>
      <c r="M49" s="141">
        <v>40.92</v>
      </c>
      <c r="N49" s="141">
        <v>41.760000000000005</v>
      </c>
      <c r="O49" s="141">
        <v>45.96</v>
      </c>
      <c r="P49" s="142">
        <v>54.36</v>
      </c>
    </row>
    <row r="50" ht="15.75" customHeight="1">
      <c r="B50" s="67"/>
      <c r="C50" s="68"/>
      <c r="D50" s="103" t="s">
        <v>67</v>
      </c>
      <c r="E50" s="104">
        <v>4.5</v>
      </c>
      <c r="F50" s="104">
        <v>4.9</v>
      </c>
      <c r="G50" s="104">
        <v>6.5</v>
      </c>
      <c r="H50" s="104">
        <v>8.5</v>
      </c>
      <c r="I50" s="104">
        <v>10.4</v>
      </c>
      <c r="J50" s="104">
        <v>12.4</v>
      </c>
      <c r="K50" s="104">
        <v>14.4</v>
      </c>
      <c r="L50" s="104">
        <v>16.3</v>
      </c>
      <c r="M50" s="104">
        <v>17.9</v>
      </c>
      <c r="N50" s="104">
        <v>18.3</v>
      </c>
      <c r="O50" s="104">
        <v>20.3</v>
      </c>
      <c r="P50" s="105">
        <v>24.2</v>
      </c>
    </row>
    <row r="51" ht="15.75" customHeight="1">
      <c r="B51" s="89">
        <v>8.0</v>
      </c>
      <c r="C51" s="90">
        <v>350.0</v>
      </c>
      <c r="D51" s="91" t="s">
        <v>66</v>
      </c>
      <c r="E51" s="137">
        <v>14.16</v>
      </c>
      <c r="F51" s="137">
        <v>15.120000000000001</v>
      </c>
      <c r="G51" s="137">
        <v>18.96</v>
      </c>
      <c r="H51" s="137">
        <v>23.759999999999998</v>
      </c>
      <c r="I51" s="137">
        <v>28.560000000000002</v>
      </c>
      <c r="J51" s="137">
        <v>33.36</v>
      </c>
      <c r="K51" s="137">
        <v>38.160000000000004</v>
      </c>
      <c r="L51" s="137">
        <v>42.96</v>
      </c>
      <c r="M51" s="137">
        <v>46.800000000000004</v>
      </c>
      <c r="N51" s="137">
        <v>47.760000000000005</v>
      </c>
      <c r="O51" s="137">
        <v>52.56</v>
      </c>
      <c r="P51" s="138">
        <v>62.160000000000004</v>
      </c>
    </row>
    <row r="52" ht="15.75" customHeight="1">
      <c r="B52" s="73"/>
      <c r="C52" s="74"/>
      <c r="D52" s="94" t="s">
        <v>67</v>
      </c>
      <c r="E52" s="96">
        <v>5.2</v>
      </c>
      <c r="F52" s="96">
        <v>5.6</v>
      </c>
      <c r="G52" s="96">
        <v>7.4</v>
      </c>
      <c r="H52" s="96">
        <v>9.7</v>
      </c>
      <c r="I52" s="96">
        <v>11.9</v>
      </c>
      <c r="J52" s="96">
        <v>14.2</v>
      </c>
      <c r="K52" s="96">
        <v>16.4</v>
      </c>
      <c r="L52" s="96">
        <v>18.7</v>
      </c>
      <c r="M52" s="96">
        <v>20.5</v>
      </c>
      <c r="N52" s="96">
        <v>20.9</v>
      </c>
      <c r="O52" s="96">
        <v>23.2</v>
      </c>
      <c r="P52" s="97">
        <v>27.7</v>
      </c>
    </row>
    <row r="53" ht="15.75" customHeight="1">
      <c r="B53" s="98">
        <v>9.0</v>
      </c>
      <c r="C53" s="99">
        <v>400.0</v>
      </c>
      <c r="D53" s="100" t="s">
        <v>66</v>
      </c>
      <c r="E53" s="141">
        <v>15.959999999999999</v>
      </c>
      <c r="F53" s="141">
        <v>17.04</v>
      </c>
      <c r="G53" s="141">
        <v>21.36</v>
      </c>
      <c r="H53" s="141">
        <v>26.759999999999998</v>
      </c>
      <c r="I53" s="141">
        <v>32.16</v>
      </c>
      <c r="J53" s="141">
        <v>37.56</v>
      </c>
      <c r="K53" s="141">
        <v>42.96000000000001</v>
      </c>
      <c r="L53" s="141">
        <v>48.36</v>
      </c>
      <c r="M53" s="141">
        <v>52.68000000000001</v>
      </c>
      <c r="N53" s="141">
        <v>53.760000000000005</v>
      </c>
      <c r="O53" s="141">
        <v>59.16</v>
      </c>
      <c r="P53" s="142">
        <v>69.96</v>
      </c>
    </row>
    <row r="54" ht="15.75" customHeight="1">
      <c r="B54" s="67"/>
      <c r="C54" s="68"/>
      <c r="D54" s="103" t="s">
        <v>67</v>
      </c>
      <c r="E54" s="104">
        <v>5.8</v>
      </c>
      <c r="F54" s="104">
        <v>6.3</v>
      </c>
      <c r="G54" s="104">
        <v>8.4</v>
      </c>
      <c r="H54" s="104">
        <v>10.9</v>
      </c>
      <c r="I54" s="104">
        <v>13.4</v>
      </c>
      <c r="J54" s="104">
        <v>15.9</v>
      </c>
      <c r="K54" s="104">
        <v>18.5</v>
      </c>
      <c r="L54" s="104">
        <v>21.0</v>
      </c>
      <c r="M54" s="104">
        <v>23.0</v>
      </c>
      <c r="N54" s="104">
        <v>23.5</v>
      </c>
      <c r="O54" s="104">
        <v>26.1</v>
      </c>
      <c r="P54" s="105">
        <v>31.1</v>
      </c>
    </row>
    <row r="55" ht="15.75" customHeight="1">
      <c r="B55" s="89">
        <v>10.0</v>
      </c>
      <c r="C55" s="90">
        <v>450.0</v>
      </c>
      <c r="D55" s="91" t="s">
        <v>66</v>
      </c>
      <c r="E55" s="137">
        <v>17.759999999999998</v>
      </c>
      <c r="F55" s="137">
        <v>18.96</v>
      </c>
      <c r="G55" s="137">
        <v>23.759999999999998</v>
      </c>
      <c r="H55" s="137">
        <v>29.759999999999998</v>
      </c>
      <c r="I55" s="137">
        <v>35.76</v>
      </c>
      <c r="J55" s="137">
        <v>41.76</v>
      </c>
      <c r="K55" s="137">
        <v>47.76</v>
      </c>
      <c r="L55" s="137">
        <v>53.76</v>
      </c>
      <c r="M55" s="137">
        <v>58.56</v>
      </c>
      <c r="N55" s="137">
        <v>59.76</v>
      </c>
      <c r="O55" s="137">
        <v>65.76</v>
      </c>
      <c r="P55" s="138">
        <v>77.76</v>
      </c>
    </row>
    <row r="56" ht="15.75" customHeight="1">
      <c r="B56" s="73"/>
      <c r="C56" s="74"/>
      <c r="D56" s="94" t="s">
        <v>67</v>
      </c>
      <c r="E56" s="96">
        <v>6.5</v>
      </c>
      <c r="F56" s="96">
        <v>7.0</v>
      </c>
      <c r="G56" s="96">
        <v>9.3</v>
      </c>
      <c r="H56" s="96">
        <v>12.1</v>
      </c>
      <c r="I56" s="96">
        <v>14.9</v>
      </c>
      <c r="J56" s="96">
        <v>17.7</v>
      </c>
      <c r="K56" s="96">
        <v>20.5</v>
      </c>
      <c r="L56" s="96">
        <v>23.3</v>
      </c>
      <c r="M56" s="96">
        <v>25.6</v>
      </c>
      <c r="N56" s="96">
        <v>26.2</v>
      </c>
      <c r="O56" s="96">
        <v>29.0</v>
      </c>
      <c r="P56" s="97">
        <v>34.6</v>
      </c>
    </row>
    <row r="57" ht="15.75" customHeight="1">
      <c r="B57" s="89">
        <v>11.0</v>
      </c>
      <c r="C57" s="90">
        <v>500.0</v>
      </c>
      <c r="D57" s="91" t="s">
        <v>66</v>
      </c>
      <c r="E57" s="139">
        <v>19.56</v>
      </c>
      <c r="F57" s="139">
        <v>20.880000000000003</v>
      </c>
      <c r="G57" s="139">
        <v>26.16</v>
      </c>
      <c r="H57" s="139">
        <v>32.76</v>
      </c>
      <c r="I57" s="139">
        <v>39.36</v>
      </c>
      <c r="J57" s="139">
        <v>45.96</v>
      </c>
      <c r="K57" s="139">
        <v>52.56</v>
      </c>
      <c r="L57" s="139">
        <v>59.16</v>
      </c>
      <c r="M57" s="139">
        <v>64.44000000000001</v>
      </c>
      <c r="N57" s="139">
        <v>65.76</v>
      </c>
      <c r="O57" s="139">
        <v>72.36</v>
      </c>
      <c r="P57" s="140">
        <v>85.56</v>
      </c>
    </row>
    <row r="58" ht="15.75" customHeight="1">
      <c r="B58" s="73"/>
      <c r="C58" s="74"/>
      <c r="D58" s="94" t="s">
        <v>67</v>
      </c>
      <c r="E58" s="96">
        <v>7.1</v>
      </c>
      <c r="F58" s="96">
        <v>7.7</v>
      </c>
      <c r="G58" s="96">
        <v>10.2</v>
      </c>
      <c r="H58" s="96">
        <v>13.3</v>
      </c>
      <c r="I58" s="96">
        <v>16.4</v>
      </c>
      <c r="J58" s="96">
        <v>19.5</v>
      </c>
      <c r="K58" s="96">
        <v>22.6</v>
      </c>
      <c r="L58" s="96">
        <v>25.7</v>
      </c>
      <c r="M58" s="96">
        <v>28.2</v>
      </c>
      <c r="N58" s="96">
        <v>28.8</v>
      </c>
      <c r="O58" s="96">
        <v>31.9</v>
      </c>
      <c r="P58" s="97">
        <v>38.1</v>
      </c>
    </row>
    <row r="59" ht="15.75" customHeight="1">
      <c r="B59" s="98">
        <v>12.0</v>
      </c>
      <c r="C59" s="99">
        <v>550.0</v>
      </c>
      <c r="D59" s="100" t="s">
        <v>66</v>
      </c>
      <c r="E59" s="141">
        <v>21.36</v>
      </c>
      <c r="F59" s="141">
        <v>22.8</v>
      </c>
      <c r="G59" s="141">
        <v>28.560000000000002</v>
      </c>
      <c r="H59" s="141">
        <v>35.76</v>
      </c>
      <c r="I59" s="141">
        <v>42.96</v>
      </c>
      <c r="J59" s="141">
        <v>50.160000000000004</v>
      </c>
      <c r="K59" s="141">
        <v>57.36000000000001</v>
      </c>
      <c r="L59" s="141">
        <v>64.55999999999999</v>
      </c>
      <c r="M59" s="141">
        <v>70.32</v>
      </c>
      <c r="N59" s="141">
        <v>71.76</v>
      </c>
      <c r="O59" s="141">
        <v>78.96</v>
      </c>
      <c r="P59" s="142">
        <v>93.36</v>
      </c>
    </row>
    <row r="60" ht="15.75" customHeight="1">
      <c r="B60" s="67"/>
      <c r="C60" s="68"/>
      <c r="D60" s="103" t="s">
        <v>67</v>
      </c>
      <c r="E60" s="104">
        <v>7.8</v>
      </c>
      <c r="F60" s="104">
        <v>8.4</v>
      </c>
      <c r="G60" s="104">
        <v>11.1</v>
      </c>
      <c r="H60" s="104">
        <v>14.5</v>
      </c>
      <c r="I60" s="104">
        <v>17.9</v>
      </c>
      <c r="J60" s="104">
        <v>21.3</v>
      </c>
      <c r="K60" s="104">
        <v>24.6</v>
      </c>
      <c r="L60" s="104">
        <v>28.0</v>
      </c>
      <c r="M60" s="104">
        <v>30.7</v>
      </c>
      <c r="N60" s="104">
        <v>31.4</v>
      </c>
      <c r="O60" s="104">
        <v>34.8</v>
      </c>
      <c r="P60" s="105">
        <v>41.5</v>
      </c>
    </row>
    <row r="61" ht="15.75" customHeight="1">
      <c r="B61" s="89">
        <v>13.0</v>
      </c>
      <c r="C61" s="90">
        <v>600.0</v>
      </c>
      <c r="D61" s="91" t="s">
        <v>66</v>
      </c>
      <c r="E61" s="137">
        <v>23.16</v>
      </c>
      <c r="F61" s="137">
        <v>24.72</v>
      </c>
      <c r="G61" s="137">
        <v>30.96</v>
      </c>
      <c r="H61" s="137">
        <v>38.76</v>
      </c>
      <c r="I61" s="137">
        <v>46.56</v>
      </c>
      <c r="J61" s="137">
        <v>54.36000000000001</v>
      </c>
      <c r="K61" s="137">
        <v>62.160000000000004</v>
      </c>
      <c r="L61" s="137">
        <v>69.96</v>
      </c>
      <c r="M61" s="137">
        <v>76.2</v>
      </c>
      <c r="N61" s="137">
        <v>77.76</v>
      </c>
      <c r="O61" s="137">
        <v>85.56</v>
      </c>
      <c r="P61" s="138">
        <v>101.16000000000001</v>
      </c>
    </row>
    <row r="62" ht="15.75" customHeight="1">
      <c r="B62" s="73"/>
      <c r="C62" s="74"/>
      <c r="D62" s="94" t="s">
        <v>67</v>
      </c>
      <c r="E62" s="96">
        <v>8.4</v>
      </c>
      <c r="F62" s="96">
        <v>9.2</v>
      </c>
      <c r="G62" s="96">
        <v>12.1</v>
      </c>
      <c r="H62" s="96">
        <v>15.7</v>
      </c>
      <c r="I62" s="96">
        <v>19.4</v>
      </c>
      <c r="J62" s="96">
        <v>23.0</v>
      </c>
      <c r="K62" s="96">
        <v>26.7</v>
      </c>
      <c r="L62" s="96">
        <v>30.4</v>
      </c>
      <c r="M62" s="96">
        <v>33.3</v>
      </c>
      <c r="N62" s="96">
        <v>34.0</v>
      </c>
      <c r="O62" s="96">
        <v>37.7</v>
      </c>
      <c r="P62" s="97">
        <v>45.0</v>
      </c>
    </row>
    <row r="63" ht="15.75" customHeight="1">
      <c r="B63" s="89">
        <v>14.0</v>
      </c>
      <c r="C63" s="90">
        <v>650.0</v>
      </c>
      <c r="D63" s="91" t="s">
        <v>66</v>
      </c>
      <c r="E63" s="139">
        <v>24.96</v>
      </c>
      <c r="F63" s="139">
        <v>26.64</v>
      </c>
      <c r="G63" s="139">
        <v>33.36</v>
      </c>
      <c r="H63" s="139">
        <v>41.760000000000005</v>
      </c>
      <c r="I63" s="139">
        <v>50.16</v>
      </c>
      <c r="J63" s="139">
        <v>58.56</v>
      </c>
      <c r="K63" s="139">
        <v>66.96000000000001</v>
      </c>
      <c r="L63" s="139">
        <v>75.36</v>
      </c>
      <c r="M63" s="139">
        <v>82.08</v>
      </c>
      <c r="N63" s="139">
        <v>83.76</v>
      </c>
      <c r="O63" s="139">
        <v>92.16</v>
      </c>
      <c r="P63" s="140">
        <v>108.96</v>
      </c>
    </row>
    <row r="64" ht="15.75" customHeight="1">
      <c r="B64" s="73"/>
      <c r="C64" s="74"/>
      <c r="D64" s="94" t="s">
        <v>67</v>
      </c>
      <c r="E64" s="96">
        <v>9.1</v>
      </c>
      <c r="F64" s="96">
        <v>9.9</v>
      </c>
      <c r="G64" s="96">
        <v>13.0</v>
      </c>
      <c r="H64" s="96">
        <v>16.9</v>
      </c>
      <c r="I64" s="96">
        <v>20.9</v>
      </c>
      <c r="J64" s="96">
        <v>24.8</v>
      </c>
      <c r="K64" s="96">
        <v>28.8</v>
      </c>
      <c r="L64" s="96">
        <v>32.7</v>
      </c>
      <c r="M64" s="96">
        <v>35.8</v>
      </c>
      <c r="N64" s="96">
        <v>36.6</v>
      </c>
      <c r="O64" s="96">
        <v>40.6</v>
      </c>
      <c r="P64" s="97">
        <v>48.4</v>
      </c>
    </row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4">
    <mergeCell ref="C39:C40"/>
    <mergeCell ref="C41:C42"/>
    <mergeCell ref="C43:C44"/>
    <mergeCell ref="C45:C46"/>
    <mergeCell ref="C47:C48"/>
    <mergeCell ref="C49:C50"/>
    <mergeCell ref="C51:C52"/>
    <mergeCell ref="B61:B62"/>
    <mergeCell ref="B63:B64"/>
    <mergeCell ref="C53:C54"/>
    <mergeCell ref="C55:C56"/>
    <mergeCell ref="B57:B58"/>
    <mergeCell ref="C57:C58"/>
    <mergeCell ref="B59:B60"/>
    <mergeCell ref="C59:C60"/>
    <mergeCell ref="C61:C62"/>
    <mergeCell ref="C63:C64"/>
    <mergeCell ref="B1:E1"/>
    <mergeCell ref="M2:N2"/>
    <mergeCell ref="I3:J3"/>
    <mergeCell ref="K3:P3"/>
    <mergeCell ref="B5:D5"/>
    <mergeCell ref="K5:O5"/>
    <mergeCell ref="C7:C8"/>
    <mergeCell ref="B7:B8"/>
    <mergeCell ref="B9:B10"/>
    <mergeCell ref="C9:C10"/>
    <mergeCell ref="B11:B12"/>
    <mergeCell ref="C11:C12"/>
    <mergeCell ref="B13:B14"/>
    <mergeCell ref="C13:C14"/>
    <mergeCell ref="B15:B16"/>
    <mergeCell ref="C15:C16"/>
    <mergeCell ref="B17:B18"/>
    <mergeCell ref="C17:C18"/>
    <mergeCell ref="B19:B20"/>
    <mergeCell ref="C19:C20"/>
    <mergeCell ref="C21:C22"/>
    <mergeCell ref="B36:D36"/>
    <mergeCell ref="B37:D37"/>
    <mergeCell ref="E37:P37"/>
    <mergeCell ref="D38:P38"/>
    <mergeCell ref="C23:C24"/>
    <mergeCell ref="C25:C26"/>
    <mergeCell ref="C27:C28"/>
    <mergeCell ref="C29:C30"/>
    <mergeCell ref="C31:C32"/>
    <mergeCell ref="B34:D34"/>
    <mergeCell ref="B35:D35"/>
    <mergeCell ref="B41:B42"/>
    <mergeCell ref="B43:B44"/>
    <mergeCell ref="B45:B46"/>
    <mergeCell ref="B47:B48"/>
    <mergeCell ref="B49:B50"/>
    <mergeCell ref="B51:B52"/>
    <mergeCell ref="B53:B54"/>
    <mergeCell ref="B55:B56"/>
    <mergeCell ref="B21:B22"/>
    <mergeCell ref="B23:B24"/>
    <mergeCell ref="B25:B26"/>
    <mergeCell ref="B27:B28"/>
    <mergeCell ref="B29:B30"/>
    <mergeCell ref="B31:B32"/>
    <mergeCell ref="B39:B40"/>
  </mergeCells>
  <dataValidations>
    <dataValidation type="list" allowBlank="1" showErrorMessage="1" sqref="K5">
      <formula1>$AD$4:$AD$6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4.86"/>
    <col customWidth="1" min="2" max="2" width="8.43"/>
    <col customWidth="1" min="3" max="3" width="12.43"/>
    <col customWidth="1" min="4" max="4" width="11.71"/>
    <col customWidth="1" min="5" max="5" width="13.43"/>
    <col customWidth="1" min="6" max="20" width="8.29"/>
    <col customWidth="1" min="21" max="45" width="8.71"/>
  </cols>
  <sheetData>
    <row r="1" ht="48.75" customHeight="1">
      <c r="B1" s="35"/>
      <c r="I1" s="36" t="s">
        <v>47</v>
      </c>
    </row>
    <row r="2" ht="17.25" customHeight="1">
      <c r="B2" s="34" t="s">
        <v>97</v>
      </c>
      <c r="C2" s="7"/>
      <c r="D2" s="7"/>
      <c r="E2" s="7"/>
      <c r="F2" s="7"/>
      <c r="G2" s="7"/>
      <c r="H2" s="7"/>
      <c r="I2" s="7"/>
      <c r="J2" s="7"/>
      <c r="K2" s="7"/>
      <c r="L2" s="7"/>
      <c r="M2" s="39"/>
      <c r="O2" s="40"/>
    </row>
    <row r="3" ht="29.25" customHeight="1">
      <c r="B3" s="41" t="s">
        <v>49</v>
      </c>
      <c r="C3" s="41"/>
      <c r="D3" s="42"/>
      <c r="E3" s="42"/>
      <c r="F3" s="7"/>
      <c r="G3" s="7"/>
      <c r="H3" s="7"/>
      <c r="I3" s="7"/>
      <c r="J3" s="7"/>
      <c r="K3" s="43" t="s">
        <v>50</v>
      </c>
      <c r="L3" s="11"/>
      <c r="M3" s="43" t="s">
        <v>51</v>
      </c>
      <c r="N3" s="11"/>
      <c r="O3" s="11"/>
      <c r="P3" s="11"/>
      <c r="Q3" s="44"/>
      <c r="R3" s="45"/>
      <c r="S3" s="45"/>
      <c r="T3" s="45"/>
    </row>
    <row r="4" ht="15.0" customHeight="1">
      <c r="B4" s="41"/>
      <c r="C4" s="41"/>
      <c r="D4" s="42"/>
      <c r="E4" s="42"/>
      <c r="F4" s="7"/>
      <c r="G4" s="7"/>
      <c r="H4" s="7"/>
      <c r="I4" s="7"/>
      <c r="J4" s="7"/>
      <c r="K4" s="39"/>
      <c r="L4" s="39"/>
      <c r="M4" s="39"/>
      <c r="N4" s="39"/>
      <c r="O4" s="39"/>
      <c r="P4" s="39"/>
      <c r="Q4" s="39"/>
      <c r="R4" s="45"/>
      <c r="S4" s="45"/>
      <c r="T4" s="45"/>
      <c r="AD4" s="46" t="s">
        <v>52</v>
      </c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</row>
    <row r="5" ht="23.25" customHeight="1">
      <c r="B5" s="47" t="s">
        <v>98</v>
      </c>
      <c r="C5" s="27"/>
      <c r="D5" s="27"/>
      <c r="E5" s="48"/>
      <c r="F5" s="49"/>
      <c r="G5" s="50"/>
      <c r="H5" s="50"/>
      <c r="I5" s="50"/>
      <c r="J5" s="50"/>
      <c r="K5" s="51" t="s">
        <v>54</v>
      </c>
      <c r="L5" s="52">
        <v>0.0</v>
      </c>
      <c r="M5" s="49" t="s">
        <v>52</v>
      </c>
      <c r="N5" s="27"/>
      <c r="O5" s="27"/>
      <c r="P5" s="27"/>
      <c r="Q5" s="27"/>
      <c r="R5" s="49"/>
      <c r="S5" s="49"/>
      <c r="T5" s="53"/>
      <c r="AD5" s="117" t="s">
        <v>55</v>
      </c>
      <c r="AE5" s="131"/>
      <c r="AF5" s="131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</row>
    <row r="6" ht="26.25" customHeight="1">
      <c r="B6" s="54" t="s">
        <v>7</v>
      </c>
      <c r="C6" s="55" t="s">
        <v>56</v>
      </c>
      <c r="D6" s="56" t="s">
        <v>57</v>
      </c>
      <c r="E6" s="48"/>
      <c r="F6" s="57">
        <v>270.0</v>
      </c>
      <c r="G6" s="58">
        <v>420.0</v>
      </c>
      <c r="H6" s="58">
        <v>500.0</v>
      </c>
      <c r="I6" s="58">
        <v>550.0</v>
      </c>
      <c r="J6" s="58">
        <v>570.0</v>
      </c>
      <c r="K6" s="58">
        <v>750.0</v>
      </c>
      <c r="L6" s="58">
        <v>1000.0</v>
      </c>
      <c r="M6" s="58">
        <v>1250.0</v>
      </c>
      <c r="N6" s="58">
        <v>1500.0</v>
      </c>
      <c r="O6" s="58">
        <v>1750.0</v>
      </c>
      <c r="P6" s="58">
        <v>2000.0</v>
      </c>
      <c r="Q6" s="58">
        <v>2200.0</v>
      </c>
      <c r="R6" s="58">
        <v>2250.0</v>
      </c>
      <c r="S6" s="58">
        <v>2500.0</v>
      </c>
      <c r="T6" s="59">
        <v>3000.0</v>
      </c>
      <c r="AD6" s="117" t="s">
        <v>58</v>
      </c>
      <c r="AE6" s="131"/>
      <c r="AF6" s="131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</row>
    <row r="7" ht="15.0" customHeight="1">
      <c r="B7" s="60">
        <v>2.0</v>
      </c>
      <c r="C7" s="61">
        <v>106.0</v>
      </c>
      <c r="D7" s="62" t="s">
        <v>59</v>
      </c>
      <c r="E7" s="63"/>
      <c r="F7" s="64">
        <f t="shared" ref="F7:T7" si="1">ROUND(AD7-(AD7*$L$5),0)</f>
        <v>9263</v>
      </c>
      <c r="G7" s="64">
        <f t="shared" si="1"/>
        <v>9999</v>
      </c>
      <c r="H7" s="64">
        <f t="shared" si="1"/>
        <v>10817</v>
      </c>
      <c r="I7" s="64">
        <f t="shared" si="1"/>
        <v>11636</v>
      </c>
      <c r="J7" s="64">
        <f t="shared" si="1"/>
        <v>11635</v>
      </c>
      <c r="K7" s="64">
        <f t="shared" si="1"/>
        <v>12774</v>
      </c>
      <c r="L7" s="64">
        <f t="shared" si="1"/>
        <v>13520</v>
      </c>
      <c r="M7" s="64">
        <f t="shared" si="1"/>
        <v>14801</v>
      </c>
      <c r="N7" s="64">
        <f t="shared" si="1"/>
        <v>15189</v>
      </c>
      <c r="O7" s="64">
        <f t="shared" si="1"/>
        <v>16111</v>
      </c>
      <c r="P7" s="64">
        <f t="shared" si="1"/>
        <v>17435</v>
      </c>
      <c r="Q7" s="64">
        <f t="shared" si="1"/>
        <v>20724</v>
      </c>
      <c r="R7" s="64">
        <f t="shared" si="1"/>
        <v>21136</v>
      </c>
      <c r="S7" s="64">
        <f t="shared" si="1"/>
        <v>25761</v>
      </c>
      <c r="T7" s="65">
        <f t="shared" si="1"/>
        <v>30386</v>
      </c>
      <c r="AD7" s="46">
        <v>9262.5372096345</v>
      </c>
      <c r="AE7" s="46">
        <v>9998.888010704999</v>
      </c>
      <c r="AF7" s="46">
        <v>10817.05556745</v>
      </c>
      <c r="AG7" s="46">
        <v>11635.993314</v>
      </c>
      <c r="AH7" s="46">
        <v>11635.223124195001</v>
      </c>
      <c r="AI7" s="46">
        <v>12773.752744500001</v>
      </c>
      <c r="AJ7" s="46">
        <v>13520.3295447</v>
      </c>
      <c r="AK7" s="46">
        <v>14801.427293400002</v>
      </c>
      <c r="AL7" s="46">
        <v>15188.735915099996</v>
      </c>
      <c r="AM7" s="46">
        <v>16110.565485300003</v>
      </c>
      <c r="AN7" s="46">
        <v>17435.476426500005</v>
      </c>
      <c r="AO7" s="46">
        <v>20724.386743500003</v>
      </c>
      <c r="AP7" s="46">
        <v>21135.500533125</v>
      </c>
      <c r="AQ7" s="46">
        <v>25760.530666406255</v>
      </c>
      <c r="AR7" s="46">
        <v>30385.560799687504</v>
      </c>
      <c r="AS7" s="46"/>
    </row>
    <row r="8" ht="15.0" customHeight="1">
      <c r="B8" s="67"/>
      <c r="C8" s="68"/>
      <c r="D8" s="69" t="str">
        <f>RIGHT($M$5,21)</f>
        <v>ΔТ=70⁰С (95/85/20) Вт</v>
      </c>
      <c r="E8" s="70"/>
      <c r="F8" s="71">
        <f t="shared" ref="F8:T8" si="2">ROUND(IF($D8="ΔТ=70⁰С (95/85/20) Вт",AD8,(IF($D8="ΔТ=60⁰С (90/70/20) Вт",AD8*0.818,AD8*0.646))),0)</f>
        <v>69</v>
      </c>
      <c r="G8" s="71">
        <f t="shared" si="2"/>
        <v>106</v>
      </c>
      <c r="H8" s="71">
        <f t="shared" si="2"/>
        <v>127</v>
      </c>
      <c r="I8" s="71">
        <f t="shared" si="2"/>
        <v>139</v>
      </c>
      <c r="J8" s="71">
        <f t="shared" si="2"/>
        <v>145</v>
      </c>
      <c r="K8" s="71">
        <f t="shared" si="2"/>
        <v>188</v>
      </c>
      <c r="L8" s="71">
        <f t="shared" si="2"/>
        <v>254</v>
      </c>
      <c r="M8" s="71">
        <f t="shared" si="2"/>
        <v>314</v>
      </c>
      <c r="N8" s="71">
        <f t="shared" si="2"/>
        <v>379</v>
      </c>
      <c r="O8" s="71">
        <f t="shared" si="2"/>
        <v>439</v>
      </c>
      <c r="P8" s="71">
        <f t="shared" si="2"/>
        <v>507</v>
      </c>
      <c r="Q8" s="71">
        <f t="shared" si="2"/>
        <v>557</v>
      </c>
      <c r="R8" s="71">
        <f t="shared" si="2"/>
        <v>567</v>
      </c>
      <c r="S8" s="71">
        <f t="shared" si="2"/>
        <v>634</v>
      </c>
      <c r="T8" s="72">
        <f t="shared" si="2"/>
        <v>761</v>
      </c>
      <c r="AD8" s="46">
        <v>68.9415</v>
      </c>
      <c r="AE8" s="46">
        <v>106.3335</v>
      </c>
      <c r="AF8" s="46">
        <v>127.36650000000002</v>
      </c>
      <c r="AG8" s="46">
        <v>139.0515</v>
      </c>
      <c r="AH8" s="46">
        <v>144.894</v>
      </c>
      <c r="AI8" s="46">
        <v>188.1285</v>
      </c>
      <c r="AJ8" s="46">
        <v>253.5645</v>
      </c>
      <c r="AK8" s="46">
        <v>314.3265</v>
      </c>
      <c r="AL8" s="46">
        <v>378.59400000000005</v>
      </c>
      <c r="AM8" s="46">
        <v>439.356</v>
      </c>
      <c r="AN8" s="46">
        <v>507.129</v>
      </c>
      <c r="AO8" s="46">
        <v>557.3744999999999</v>
      </c>
      <c r="AP8" s="46">
        <v>566.7224999999999</v>
      </c>
      <c r="AQ8" s="46">
        <v>634.4955</v>
      </c>
      <c r="AR8" s="46">
        <v>760.6934999999999</v>
      </c>
      <c r="AS8" s="46"/>
    </row>
    <row r="9" ht="15.0" customHeight="1">
      <c r="B9" s="60">
        <v>3.0</v>
      </c>
      <c r="C9" s="61">
        <f>C7+56</f>
        <v>162</v>
      </c>
      <c r="D9" s="62" t="s">
        <v>59</v>
      </c>
      <c r="E9" s="63"/>
      <c r="F9" s="64">
        <f t="shared" ref="F9:T9" si="3">ROUND(AD9-(AD9*$L$5),0)</f>
        <v>10814</v>
      </c>
      <c r="G9" s="64">
        <f t="shared" si="3"/>
        <v>11723</v>
      </c>
      <c r="H9" s="64">
        <f t="shared" si="3"/>
        <v>12733</v>
      </c>
      <c r="I9" s="64">
        <f t="shared" si="3"/>
        <v>13741</v>
      </c>
      <c r="J9" s="64">
        <f t="shared" si="3"/>
        <v>13742</v>
      </c>
      <c r="K9" s="64">
        <f t="shared" si="3"/>
        <v>15386</v>
      </c>
      <c r="L9" s="64">
        <f t="shared" si="3"/>
        <v>16508</v>
      </c>
      <c r="M9" s="64">
        <f t="shared" si="3"/>
        <v>18430</v>
      </c>
      <c r="N9" s="64">
        <f t="shared" si="3"/>
        <v>19016</v>
      </c>
      <c r="O9" s="64">
        <f t="shared" si="3"/>
        <v>20400</v>
      </c>
      <c r="P9" s="64">
        <f t="shared" si="3"/>
        <v>22384</v>
      </c>
      <c r="Q9" s="64">
        <f t="shared" si="3"/>
        <v>26773</v>
      </c>
      <c r="R9" s="64">
        <f t="shared" si="3"/>
        <v>27322</v>
      </c>
      <c r="S9" s="64">
        <f t="shared" si="3"/>
        <v>33493</v>
      </c>
      <c r="T9" s="65">
        <f t="shared" si="3"/>
        <v>39665</v>
      </c>
      <c r="AD9" s="46">
        <v>10814.185489731028</v>
      </c>
      <c r="AE9" s="46">
        <v>11722.941655256698</v>
      </c>
      <c r="AF9" s="46">
        <v>12732.670728063</v>
      </c>
      <c r="AG9" s="46">
        <v>13740.87132</v>
      </c>
      <c r="AH9" s="46">
        <v>13742.399800869294</v>
      </c>
      <c r="AI9" s="46">
        <v>15386.159082888</v>
      </c>
      <c r="AJ9" s="46">
        <v>16508.080274895005</v>
      </c>
      <c r="AK9" s="46">
        <v>18429.995311398</v>
      </c>
      <c r="AL9" s="46">
        <v>19015.955715041997</v>
      </c>
      <c r="AM9" s="46">
        <v>20400.155590715993</v>
      </c>
      <c r="AN9" s="46">
        <v>22384.350849762006</v>
      </c>
      <c r="AO9" s="46">
        <v>26773.011038598</v>
      </c>
      <c r="AP9" s="46">
        <v>27321.593562202503</v>
      </c>
      <c r="AQ9" s="46">
        <v>33493.146952753115</v>
      </c>
      <c r="AR9" s="46">
        <v>39664.700343303746</v>
      </c>
      <c r="AS9" s="46"/>
    </row>
    <row r="10" ht="15.0" customHeight="1">
      <c r="B10" s="67"/>
      <c r="C10" s="68"/>
      <c r="D10" s="69" t="str">
        <f>RIGHT($M$5,21)</f>
        <v>ΔТ=70⁰С (95/85/20) Вт</v>
      </c>
      <c r="E10" s="70"/>
      <c r="F10" s="71">
        <f t="shared" ref="F10:T10" si="4">ROUND(IF($D10="ΔТ=70⁰С (95/85/20) Вт",AD10,(IF($D10="ΔТ=60⁰С (90/70/20) Вт",AD10*0.818,AD10*0.646))),0)</f>
        <v>103</v>
      </c>
      <c r="G10" s="71">
        <f t="shared" si="4"/>
        <v>160</v>
      </c>
      <c r="H10" s="71">
        <f t="shared" si="4"/>
        <v>190</v>
      </c>
      <c r="I10" s="71">
        <f t="shared" si="4"/>
        <v>209</v>
      </c>
      <c r="J10" s="71">
        <f t="shared" si="4"/>
        <v>216</v>
      </c>
      <c r="K10" s="71">
        <f t="shared" si="4"/>
        <v>282</v>
      </c>
      <c r="L10" s="71">
        <f t="shared" si="4"/>
        <v>381</v>
      </c>
      <c r="M10" s="71">
        <f t="shared" si="4"/>
        <v>472</v>
      </c>
      <c r="N10" s="71">
        <f t="shared" si="4"/>
        <v>568</v>
      </c>
      <c r="O10" s="71">
        <f t="shared" si="4"/>
        <v>659</v>
      </c>
      <c r="P10" s="71">
        <f t="shared" si="4"/>
        <v>761</v>
      </c>
      <c r="Q10" s="71">
        <f t="shared" si="4"/>
        <v>837</v>
      </c>
      <c r="R10" s="71">
        <f t="shared" si="4"/>
        <v>849</v>
      </c>
      <c r="S10" s="71">
        <f t="shared" si="4"/>
        <v>951</v>
      </c>
      <c r="T10" s="72">
        <f t="shared" si="4"/>
        <v>1142</v>
      </c>
      <c r="AD10" s="46">
        <v>102.82799999999999</v>
      </c>
      <c r="AE10" s="46">
        <v>160.08450000000002</v>
      </c>
      <c r="AF10" s="46">
        <v>190.4655</v>
      </c>
      <c r="AG10" s="46">
        <v>209.16150000000002</v>
      </c>
      <c r="AH10" s="46">
        <v>216.1725</v>
      </c>
      <c r="AI10" s="46">
        <v>281.60850000000005</v>
      </c>
      <c r="AJ10" s="46">
        <v>380.931</v>
      </c>
      <c r="AK10" s="46">
        <v>472.074</v>
      </c>
      <c r="AL10" s="46">
        <v>567.8910000000001</v>
      </c>
      <c r="AM10" s="46">
        <v>659.034</v>
      </c>
      <c r="AN10" s="46">
        <v>760.6934999999999</v>
      </c>
      <c r="AO10" s="46">
        <v>836.6460000000001</v>
      </c>
      <c r="AP10" s="46">
        <v>849.4994999999999</v>
      </c>
      <c r="AQ10" s="46">
        <v>951.1590000000001</v>
      </c>
      <c r="AR10" s="46">
        <v>1141.6245</v>
      </c>
      <c r="AS10" s="46"/>
    </row>
    <row r="11" ht="15.0" customHeight="1">
      <c r="B11" s="60">
        <v>4.0</v>
      </c>
      <c r="C11" s="61">
        <f>C9+56</f>
        <v>218</v>
      </c>
      <c r="D11" s="62" t="s">
        <v>59</v>
      </c>
      <c r="E11" s="63"/>
      <c r="F11" s="64">
        <f t="shared" ref="F11:T11" si="5">ROUND(AD11-(AD11*$L$5),0)</f>
        <v>12369</v>
      </c>
      <c r="G11" s="64">
        <f t="shared" si="5"/>
        <v>13451</v>
      </c>
      <c r="H11" s="64">
        <f t="shared" si="5"/>
        <v>14652</v>
      </c>
      <c r="I11" s="64">
        <f t="shared" si="5"/>
        <v>15853</v>
      </c>
      <c r="J11" s="64">
        <f t="shared" si="5"/>
        <v>15854</v>
      </c>
      <c r="K11" s="64">
        <f t="shared" si="5"/>
        <v>18004</v>
      </c>
      <c r="L11" s="64">
        <f t="shared" si="5"/>
        <v>19502</v>
      </c>
      <c r="M11" s="64">
        <f t="shared" si="5"/>
        <v>22066</v>
      </c>
      <c r="N11" s="64">
        <f t="shared" si="5"/>
        <v>22851</v>
      </c>
      <c r="O11" s="64">
        <f t="shared" si="5"/>
        <v>24699</v>
      </c>
      <c r="P11" s="64">
        <f t="shared" si="5"/>
        <v>27344</v>
      </c>
      <c r="Q11" s="64">
        <f t="shared" si="5"/>
        <v>32834</v>
      </c>
      <c r="R11" s="64">
        <f t="shared" si="5"/>
        <v>33521</v>
      </c>
      <c r="S11" s="64">
        <f t="shared" si="5"/>
        <v>41242</v>
      </c>
      <c r="T11" s="65">
        <f t="shared" si="5"/>
        <v>48963</v>
      </c>
      <c r="AD11" s="46">
        <v>12369.082292067596</v>
      </c>
      <c r="AE11" s="46">
        <v>13450.604768964002</v>
      </c>
      <c r="AF11" s="46">
        <v>14652.296409959996</v>
      </c>
      <c r="AG11" s="46">
        <v>15853.128390000005</v>
      </c>
      <c r="AH11" s="46">
        <v>15853.988050955997</v>
      </c>
      <c r="AI11" s="46">
        <v>18004.036997232</v>
      </c>
      <c r="AJ11" s="46">
        <v>19502.090296128</v>
      </c>
      <c r="AK11" s="46">
        <v>22066.167454848</v>
      </c>
      <c r="AL11" s="46">
        <v>22851.196557551997</v>
      </c>
      <c r="AM11" s="46">
        <v>24698.73708561601</v>
      </c>
      <c r="AN11" s="46">
        <v>27343.600237008002</v>
      </c>
      <c r="AO11" s="46">
        <v>32834.315845232006</v>
      </c>
      <c r="AP11" s="46">
        <v>33520.655296259996</v>
      </c>
      <c r="AQ11" s="46">
        <v>41241.974120325</v>
      </c>
      <c r="AR11" s="46">
        <v>48963.29294439001</v>
      </c>
      <c r="AS11" s="46"/>
    </row>
    <row r="12" ht="15.0" customHeight="1">
      <c r="B12" s="67"/>
      <c r="C12" s="68"/>
      <c r="D12" s="69" t="str">
        <f>RIGHT($M$5,21)</f>
        <v>ΔТ=70⁰С (95/85/20) Вт</v>
      </c>
      <c r="E12" s="70"/>
      <c r="F12" s="71">
        <f t="shared" ref="F12:T12" si="6">ROUND(IF($D12="ΔТ=70⁰С (95/85/20) Вт",AD12,(IF($D12="ΔТ=60⁰С (90/70/20) Вт",AD12*0.818,AD12*0.646))),0)</f>
        <v>138</v>
      </c>
      <c r="G12" s="71">
        <f t="shared" si="6"/>
        <v>214</v>
      </c>
      <c r="H12" s="71">
        <f t="shared" si="6"/>
        <v>254</v>
      </c>
      <c r="I12" s="71">
        <f t="shared" si="6"/>
        <v>279</v>
      </c>
      <c r="J12" s="71">
        <f t="shared" si="6"/>
        <v>290</v>
      </c>
      <c r="K12" s="71">
        <f t="shared" si="6"/>
        <v>376</v>
      </c>
      <c r="L12" s="71">
        <f t="shared" si="6"/>
        <v>507</v>
      </c>
      <c r="M12" s="71">
        <f t="shared" si="6"/>
        <v>630</v>
      </c>
      <c r="N12" s="71">
        <f t="shared" si="6"/>
        <v>756</v>
      </c>
      <c r="O12" s="71">
        <f t="shared" si="6"/>
        <v>879</v>
      </c>
      <c r="P12" s="71">
        <f t="shared" si="6"/>
        <v>1014</v>
      </c>
      <c r="Q12" s="71">
        <f t="shared" si="6"/>
        <v>1116</v>
      </c>
      <c r="R12" s="71">
        <f t="shared" si="6"/>
        <v>1132</v>
      </c>
      <c r="S12" s="71">
        <f t="shared" si="6"/>
        <v>1268</v>
      </c>
      <c r="T12" s="72">
        <f t="shared" si="6"/>
        <v>1521</v>
      </c>
      <c r="AD12" s="46">
        <v>137.883</v>
      </c>
      <c r="AE12" s="46">
        <v>213.8355</v>
      </c>
      <c r="AF12" s="46">
        <v>253.5645</v>
      </c>
      <c r="AG12" s="46">
        <v>279.2715</v>
      </c>
      <c r="AH12" s="46">
        <v>289.788</v>
      </c>
      <c r="AI12" s="46">
        <v>376.257</v>
      </c>
      <c r="AJ12" s="46">
        <v>507.129</v>
      </c>
      <c r="AK12" s="46">
        <v>629.8215</v>
      </c>
      <c r="AL12" s="46">
        <v>756.0195</v>
      </c>
      <c r="AM12" s="46">
        <v>878.712</v>
      </c>
      <c r="AN12" s="46">
        <v>1014.258</v>
      </c>
      <c r="AO12" s="46">
        <v>1115.9175000000002</v>
      </c>
      <c r="AP12" s="46">
        <v>1132.2765</v>
      </c>
      <c r="AQ12" s="46">
        <v>1267.8225</v>
      </c>
      <c r="AR12" s="46">
        <v>1521.3869999999997</v>
      </c>
      <c r="AS12" s="46"/>
    </row>
    <row r="13" ht="15.0" customHeight="1">
      <c r="B13" s="60">
        <v>5.0</v>
      </c>
      <c r="C13" s="61">
        <f>C11+56</f>
        <v>274</v>
      </c>
      <c r="D13" s="62" t="s">
        <v>59</v>
      </c>
      <c r="E13" s="63"/>
      <c r="F13" s="64">
        <f t="shared" ref="F13:T13" si="7">ROUND(AD13-(AD13*$L$5),0)</f>
        <v>13927</v>
      </c>
      <c r="G13" s="64">
        <f t="shared" si="7"/>
        <v>15181</v>
      </c>
      <c r="H13" s="64">
        <f t="shared" si="7"/>
        <v>16575</v>
      </c>
      <c r="I13" s="64">
        <f t="shared" si="7"/>
        <v>17969</v>
      </c>
      <c r="J13" s="64">
        <f t="shared" si="7"/>
        <v>17969</v>
      </c>
      <c r="K13" s="64">
        <f t="shared" si="7"/>
        <v>20627</v>
      </c>
      <c r="L13" s="64">
        <f t="shared" si="7"/>
        <v>22502</v>
      </c>
      <c r="M13" s="64">
        <f t="shared" si="7"/>
        <v>25710</v>
      </c>
      <c r="N13" s="64">
        <f t="shared" si="7"/>
        <v>26694</v>
      </c>
      <c r="O13" s="64">
        <f t="shared" si="7"/>
        <v>29006</v>
      </c>
      <c r="P13" s="64">
        <f t="shared" si="7"/>
        <v>32313</v>
      </c>
      <c r="Q13" s="64">
        <f t="shared" si="7"/>
        <v>38908</v>
      </c>
      <c r="R13" s="64">
        <f t="shared" si="7"/>
        <v>39733</v>
      </c>
      <c r="S13" s="64">
        <f t="shared" si="7"/>
        <v>49007</v>
      </c>
      <c r="T13" s="65">
        <f t="shared" si="7"/>
        <v>58281</v>
      </c>
      <c r="AD13" s="46">
        <v>13926.515601535024</v>
      </c>
      <c r="AE13" s="46">
        <v>15181.086223927798</v>
      </c>
      <c r="AF13" s="46">
        <v>16575.053582142005</v>
      </c>
      <c r="AG13" s="46">
        <v>17969.074992</v>
      </c>
      <c r="AH13" s="46">
        <v>17969.020940356208</v>
      </c>
      <c r="AI13" s="46">
        <v>20627.386487532007</v>
      </c>
      <c r="AJ13" s="46">
        <v>22502.359608398998</v>
      </c>
      <c r="AK13" s="46">
        <v>25709.94372375</v>
      </c>
      <c r="AL13" s="46">
        <v>26694.45844263</v>
      </c>
      <c r="AM13" s="46">
        <v>29006.309970000002</v>
      </c>
      <c r="AN13" s="46">
        <v>32313.224588238</v>
      </c>
      <c r="AO13" s="46">
        <v>38908.301163402</v>
      </c>
      <c r="AP13" s="46">
        <v>39732.685735297506</v>
      </c>
      <c r="AQ13" s="46">
        <v>49007.01216912187</v>
      </c>
      <c r="AR13" s="46">
        <v>58281.33860294626</v>
      </c>
      <c r="AS13" s="46"/>
    </row>
    <row r="14" ht="15.0" customHeight="1">
      <c r="B14" s="67"/>
      <c r="C14" s="68"/>
      <c r="D14" s="69" t="str">
        <f>RIGHT($M$5,21)</f>
        <v>ΔТ=70⁰С (95/85/20) Вт</v>
      </c>
      <c r="E14" s="70"/>
      <c r="F14" s="71">
        <f t="shared" ref="F14:T14" si="8">ROUND(IF($D14="ΔТ=70⁰С (95/85/20) Вт",AD14,(IF($D14="ΔТ=60⁰С (90/70/20) Вт",AD14*0.818,AD14*0.646))),0)</f>
        <v>171</v>
      </c>
      <c r="G14" s="71">
        <f t="shared" si="8"/>
        <v>268</v>
      </c>
      <c r="H14" s="71">
        <f t="shared" si="8"/>
        <v>317</v>
      </c>
      <c r="I14" s="71">
        <f t="shared" si="8"/>
        <v>348</v>
      </c>
      <c r="J14" s="71">
        <f t="shared" si="8"/>
        <v>363</v>
      </c>
      <c r="K14" s="71">
        <f t="shared" si="8"/>
        <v>470</v>
      </c>
      <c r="L14" s="71">
        <f t="shared" si="8"/>
        <v>634</v>
      </c>
      <c r="M14" s="71">
        <f t="shared" si="8"/>
        <v>788</v>
      </c>
      <c r="N14" s="71">
        <f t="shared" si="8"/>
        <v>945</v>
      </c>
      <c r="O14" s="71">
        <f t="shared" si="8"/>
        <v>1098</v>
      </c>
      <c r="P14" s="71">
        <f t="shared" si="8"/>
        <v>1268</v>
      </c>
      <c r="Q14" s="71">
        <f t="shared" si="8"/>
        <v>1395</v>
      </c>
      <c r="R14" s="71">
        <f t="shared" si="8"/>
        <v>1416</v>
      </c>
      <c r="S14" s="71">
        <f t="shared" si="8"/>
        <v>1584</v>
      </c>
      <c r="T14" s="72">
        <f t="shared" si="8"/>
        <v>1902</v>
      </c>
      <c r="AD14" s="46">
        <v>170.60099999999997</v>
      </c>
      <c r="AE14" s="46">
        <v>267.5865</v>
      </c>
      <c r="AF14" s="46">
        <v>316.6635</v>
      </c>
      <c r="AG14" s="46">
        <v>348.213</v>
      </c>
      <c r="AH14" s="46">
        <v>363.4035</v>
      </c>
      <c r="AI14" s="46">
        <v>469.73699999999997</v>
      </c>
      <c r="AJ14" s="46">
        <v>634.4955</v>
      </c>
      <c r="AK14" s="46">
        <v>787.5690000000001</v>
      </c>
      <c r="AL14" s="46">
        <v>945.3164999999999</v>
      </c>
      <c r="AM14" s="46">
        <v>1098.3899999999999</v>
      </c>
      <c r="AN14" s="46">
        <v>1267.8225</v>
      </c>
      <c r="AO14" s="46">
        <v>1395.189</v>
      </c>
      <c r="AP14" s="46">
        <v>1416.222</v>
      </c>
      <c r="AQ14" s="46">
        <v>1584.4859999999999</v>
      </c>
      <c r="AR14" s="46">
        <v>1902.3180000000002</v>
      </c>
      <c r="AS14" s="46"/>
    </row>
    <row r="15" ht="15.0" customHeight="1">
      <c r="B15" s="60">
        <v>6.0</v>
      </c>
      <c r="C15" s="61">
        <f>C13+56</f>
        <v>330</v>
      </c>
      <c r="D15" s="62" t="s">
        <v>59</v>
      </c>
      <c r="E15" s="63"/>
      <c r="F15" s="64">
        <f t="shared" ref="F15:T15" si="9">ROUND(AD15-(AD15*$L$5),0)</f>
        <v>15488</v>
      </c>
      <c r="G15" s="64">
        <f t="shared" si="9"/>
        <v>16916</v>
      </c>
      <c r="H15" s="64">
        <f t="shared" si="9"/>
        <v>18503</v>
      </c>
      <c r="I15" s="64">
        <f t="shared" si="9"/>
        <v>20089</v>
      </c>
      <c r="J15" s="64">
        <f t="shared" si="9"/>
        <v>20089</v>
      </c>
      <c r="K15" s="64">
        <f t="shared" si="9"/>
        <v>23256</v>
      </c>
      <c r="L15" s="64">
        <f t="shared" si="9"/>
        <v>25509</v>
      </c>
      <c r="M15" s="64">
        <f t="shared" si="9"/>
        <v>29361</v>
      </c>
      <c r="N15" s="64">
        <f t="shared" si="9"/>
        <v>30544</v>
      </c>
      <c r="O15" s="64">
        <f t="shared" si="9"/>
        <v>33325</v>
      </c>
      <c r="P15" s="64">
        <f t="shared" si="9"/>
        <v>37293</v>
      </c>
      <c r="Q15" s="64">
        <f t="shared" si="9"/>
        <v>44995</v>
      </c>
      <c r="R15" s="64">
        <f t="shared" si="9"/>
        <v>45958</v>
      </c>
      <c r="S15" s="64">
        <f t="shared" si="9"/>
        <v>56788</v>
      </c>
      <c r="T15" s="65">
        <f t="shared" si="9"/>
        <v>67619</v>
      </c>
      <c r="AD15" s="46">
        <v>15487.908701221442</v>
      </c>
      <c r="AE15" s="46">
        <v>16915.9674458016</v>
      </c>
      <c r="AF15" s="46">
        <v>18502.699384223994</v>
      </c>
      <c r="AG15" s="46">
        <v>20088.711126000002</v>
      </c>
      <c r="AH15" s="46">
        <v>20089.431322646404</v>
      </c>
      <c r="AI15" s="46">
        <v>23256.207553787997</v>
      </c>
      <c r="AJ15" s="46">
        <v>25508.888211708003</v>
      </c>
      <c r="AK15" s="46">
        <v>29361.324118104003</v>
      </c>
      <c r="AL15" s="46">
        <v>30543.981463512006</v>
      </c>
      <c r="AM15" s="46">
        <v>33324.634150631995</v>
      </c>
      <c r="AN15" s="46">
        <v>37293.223903452</v>
      </c>
      <c r="AO15" s="46">
        <v>44994.966993108006</v>
      </c>
      <c r="AP15" s="46">
        <v>45957.684879315</v>
      </c>
      <c r="AQ15" s="46">
        <v>56788.26109914377</v>
      </c>
      <c r="AR15" s="46">
        <v>67618.8373189725</v>
      </c>
      <c r="AS15" s="46"/>
    </row>
    <row r="16" ht="15.0" customHeight="1">
      <c r="B16" s="67"/>
      <c r="C16" s="68"/>
      <c r="D16" s="69" t="str">
        <f>RIGHT($M$5,21)</f>
        <v>ΔТ=70⁰С (95/85/20) Вт</v>
      </c>
      <c r="E16" s="70"/>
      <c r="F16" s="71">
        <f t="shared" ref="F16:T16" si="10">ROUND(IF($D16="ΔТ=70⁰С (95/85/20) Вт",AD16,(IF($D16="ΔТ=60⁰С (90/70/20) Вт",AD16*0.818,AD16*0.646))),0)</f>
        <v>204</v>
      </c>
      <c r="G16" s="71">
        <f t="shared" si="10"/>
        <v>319</v>
      </c>
      <c r="H16" s="71">
        <f t="shared" si="10"/>
        <v>381</v>
      </c>
      <c r="I16" s="71">
        <f t="shared" si="10"/>
        <v>418</v>
      </c>
      <c r="J16" s="71">
        <f t="shared" si="10"/>
        <v>434</v>
      </c>
      <c r="K16" s="71">
        <f t="shared" si="10"/>
        <v>564</v>
      </c>
      <c r="L16" s="71">
        <f t="shared" si="10"/>
        <v>761</v>
      </c>
      <c r="M16" s="71">
        <f t="shared" si="10"/>
        <v>944</v>
      </c>
      <c r="N16" s="71">
        <f t="shared" si="10"/>
        <v>1135</v>
      </c>
      <c r="O16" s="71">
        <f t="shared" si="10"/>
        <v>1318</v>
      </c>
      <c r="P16" s="71">
        <f t="shared" si="10"/>
        <v>1521</v>
      </c>
      <c r="Q16" s="71">
        <f t="shared" si="10"/>
        <v>1673</v>
      </c>
      <c r="R16" s="71">
        <f t="shared" si="10"/>
        <v>1699</v>
      </c>
      <c r="S16" s="71">
        <f t="shared" si="10"/>
        <v>1901</v>
      </c>
      <c r="T16" s="72">
        <f t="shared" si="10"/>
        <v>2282</v>
      </c>
      <c r="AD16" s="46">
        <v>204.4875</v>
      </c>
      <c r="AE16" s="46">
        <v>319.00050000000005</v>
      </c>
      <c r="AF16" s="46">
        <v>380.931</v>
      </c>
      <c r="AG16" s="46">
        <v>418.32300000000004</v>
      </c>
      <c r="AH16" s="46">
        <v>433.51349999999996</v>
      </c>
      <c r="AI16" s="46">
        <v>564.3855</v>
      </c>
      <c r="AJ16" s="46">
        <v>760.6934999999999</v>
      </c>
      <c r="AK16" s="46">
        <v>944.148</v>
      </c>
      <c r="AL16" s="46">
        <v>1134.6135000000002</v>
      </c>
      <c r="AM16" s="46">
        <v>1318.068</v>
      </c>
      <c r="AN16" s="46">
        <v>1521.3869999999997</v>
      </c>
      <c r="AO16" s="46">
        <v>1673.2920000000001</v>
      </c>
      <c r="AP16" s="46">
        <v>1698.9989999999998</v>
      </c>
      <c r="AQ16" s="46">
        <v>1901.1494999999998</v>
      </c>
      <c r="AR16" s="46">
        <v>2282.0805</v>
      </c>
      <c r="AS16" s="46"/>
    </row>
    <row r="17" ht="15.0" customHeight="1">
      <c r="B17" s="60">
        <v>7.0</v>
      </c>
      <c r="C17" s="61">
        <f>C15+56</f>
        <v>386</v>
      </c>
      <c r="D17" s="62" t="s">
        <v>59</v>
      </c>
      <c r="E17" s="63"/>
      <c r="F17" s="64">
        <f t="shared" ref="F17:T17" si="11">ROUND(AD17-(AD17*$L$5),0)</f>
        <v>17052</v>
      </c>
      <c r="G17" s="64">
        <f t="shared" si="11"/>
        <v>18654</v>
      </c>
      <c r="H17" s="64">
        <f t="shared" si="11"/>
        <v>20433</v>
      </c>
      <c r="I17" s="64">
        <f t="shared" si="11"/>
        <v>22214</v>
      </c>
      <c r="J17" s="64">
        <f t="shared" si="11"/>
        <v>22213</v>
      </c>
      <c r="K17" s="64">
        <f t="shared" si="11"/>
        <v>25891</v>
      </c>
      <c r="L17" s="64">
        <f t="shared" si="11"/>
        <v>28522</v>
      </c>
      <c r="M17" s="64">
        <f t="shared" si="11"/>
        <v>33020</v>
      </c>
      <c r="N17" s="64">
        <f t="shared" si="11"/>
        <v>34403</v>
      </c>
      <c r="O17" s="64">
        <f t="shared" si="11"/>
        <v>37650</v>
      </c>
      <c r="P17" s="64">
        <f t="shared" si="11"/>
        <v>42284</v>
      </c>
      <c r="Q17" s="64">
        <f t="shared" si="11"/>
        <v>51094</v>
      </c>
      <c r="R17" s="64">
        <f t="shared" si="11"/>
        <v>52196</v>
      </c>
      <c r="S17" s="64">
        <f t="shared" si="11"/>
        <v>64586</v>
      </c>
      <c r="T17" s="65">
        <f t="shared" si="11"/>
        <v>76976</v>
      </c>
      <c r="AD17" s="46">
        <v>17051.83681377825</v>
      </c>
      <c r="AE17" s="46">
        <v>18653.6653486425</v>
      </c>
      <c r="AF17" s="46">
        <v>20433.474831825002</v>
      </c>
      <c r="AG17" s="46">
        <v>22213.881557999997</v>
      </c>
      <c r="AH17" s="46">
        <v>22213.284315007506</v>
      </c>
      <c r="AI17" s="46">
        <v>25890.500195999997</v>
      </c>
      <c r="AJ17" s="46">
        <v>28521.676106055</v>
      </c>
      <c r="AK17" s="46">
        <v>33020.30863791</v>
      </c>
      <c r="AL17" s="46">
        <v>34403.283588959996</v>
      </c>
      <c r="AM17" s="46">
        <v>37650.19165875001</v>
      </c>
      <c r="AN17" s="46">
        <v>42283.59818265001</v>
      </c>
      <c r="AO17" s="46">
        <v>51094.31333435001</v>
      </c>
      <c r="AP17" s="46">
        <v>52195.652728312496</v>
      </c>
      <c r="AQ17" s="46">
        <v>64585.720910390635</v>
      </c>
      <c r="AR17" s="46">
        <v>76975.78909246874</v>
      </c>
      <c r="AS17" s="46"/>
    </row>
    <row r="18" ht="15.0" customHeight="1">
      <c r="B18" s="67"/>
      <c r="C18" s="68"/>
      <c r="D18" s="69" t="str">
        <f>RIGHT($M$5,21)</f>
        <v>ΔТ=70⁰С (95/85/20) Вт</v>
      </c>
      <c r="E18" s="70"/>
      <c r="F18" s="71">
        <f t="shared" ref="F18:T18" si="12">ROUND(IF($D18="ΔТ=70⁰С (95/85/20) Вт",AD18,(IF($D18="ΔТ=60⁰С (90/70/20) Вт",AD18*0.818,AD18*0.646))),0)</f>
        <v>240</v>
      </c>
      <c r="G18" s="71">
        <f t="shared" si="12"/>
        <v>373</v>
      </c>
      <c r="H18" s="71">
        <f t="shared" si="12"/>
        <v>444</v>
      </c>
      <c r="I18" s="71">
        <f t="shared" si="12"/>
        <v>488</v>
      </c>
      <c r="J18" s="71">
        <f t="shared" si="12"/>
        <v>506</v>
      </c>
      <c r="K18" s="71">
        <f t="shared" si="12"/>
        <v>658</v>
      </c>
      <c r="L18" s="71">
        <f t="shared" si="12"/>
        <v>888</v>
      </c>
      <c r="M18" s="71">
        <f t="shared" si="12"/>
        <v>1102</v>
      </c>
      <c r="N18" s="71">
        <f t="shared" si="12"/>
        <v>1324</v>
      </c>
      <c r="O18" s="71">
        <f t="shared" si="12"/>
        <v>1538</v>
      </c>
      <c r="P18" s="71">
        <f t="shared" si="12"/>
        <v>1775</v>
      </c>
      <c r="Q18" s="71">
        <f t="shared" si="12"/>
        <v>1951</v>
      </c>
      <c r="R18" s="71">
        <f t="shared" si="12"/>
        <v>1982</v>
      </c>
      <c r="S18" s="71">
        <f t="shared" si="12"/>
        <v>2218</v>
      </c>
      <c r="T18" s="72">
        <f t="shared" si="12"/>
        <v>2663</v>
      </c>
      <c r="AD18" s="46">
        <v>239.54249999999996</v>
      </c>
      <c r="AE18" s="46">
        <v>372.7515</v>
      </c>
      <c r="AF18" s="46">
        <v>444.03</v>
      </c>
      <c r="AG18" s="46">
        <v>488.43299999999994</v>
      </c>
      <c r="AH18" s="46">
        <v>505.9605</v>
      </c>
      <c r="AI18" s="46">
        <v>657.8655000000001</v>
      </c>
      <c r="AJ18" s="46">
        <v>888.06</v>
      </c>
      <c r="AK18" s="46">
        <v>1101.8955</v>
      </c>
      <c r="AL18" s="46">
        <v>1323.9105</v>
      </c>
      <c r="AM18" s="46">
        <v>1537.746</v>
      </c>
      <c r="AN18" s="46">
        <v>1774.9515000000001</v>
      </c>
      <c r="AO18" s="46">
        <v>1951.395</v>
      </c>
      <c r="AP18" s="46">
        <v>1981.7760000000003</v>
      </c>
      <c r="AQ18" s="46">
        <v>2217.813</v>
      </c>
      <c r="AR18" s="46">
        <v>2663.0114999999996</v>
      </c>
      <c r="AS18" s="46"/>
    </row>
    <row r="19" ht="15.0" customHeight="1">
      <c r="B19" s="60">
        <v>8.0</v>
      </c>
      <c r="C19" s="61">
        <f>C17+56</f>
        <v>442</v>
      </c>
      <c r="D19" s="62" t="s">
        <v>59</v>
      </c>
      <c r="E19" s="63"/>
      <c r="F19" s="64">
        <f t="shared" ref="F19:T19" si="13">ROUND(AD19-(AD19*$L$5),0)</f>
        <v>18620</v>
      </c>
      <c r="G19" s="64">
        <f t="shared" si="13"/>
        <v>20396</v>
      </c>
      <c r="H19" s="64">
        <f t="shared" si="13"/>
        <v>22369</v>
      </c>
      <c r="I19" s="64">
        <f t="shared" si="13"/>
        <v>24343</v>
      </c>
      <c r="J19" s="64">
        <f t="shared" si="13"/>
        <v>24343</v>
      </c>
      <c r="K19" s="64">
        <f t="shared" si="13"/>
        <v>28530</v>
      </c>
      <c r="L19" s="64">
        <f t="shared" si="13"/>
        <v>31541</v>
      </c>
      <c r="M19" s="64">
        <f t="shared" si="13"/>
        <v>36689</v>
      </c>
      <c r="N19" s="64">
        <f t="shared" si="13"/>
        <v>38269</v>
      </c>
      <c r="O19" s="64">
        <f t="shared" si="13"/>
        <v>41981</v>
      </c>
      <c r="P19" s="64">
        <f t="shared" si="13"/>
        <v>47286</v>
      </c>
      <c r="Q19" s="64">
        <f t="shared" si="13"/>
        <v>57208</v>
      </c>
      <c r="R19" s="64">
        <f t="shared" si="13"/>
        <v>58449</v>
      </c>
      <c r="S19" s="64">
        <f t="shared" si="13"/>
        <v>72402</v>
      </c>
      <c r="T19" s="65">
        <f t="shared" si="13"/>
        <v>86356</v>
      </c>
      <c r="AD19" s="46">
        <v>18619.72621081452</v>
      </c>
      <c r="AE19" s="46">
        <v>20395.764678682794</v>
      </c>
      <c r="AF19" s="46">
        <v>22369.140754092</v>
      </c>
      <c r="AG19" s="46">
        <v>24342.741522000004</v>
      </c>
      <c r="AH19" s="46">
        <v>24342.516829501197</v>
      </c>
      <c r="AI19" s="46">
        <v>28530.264414168</v>
      </c>
      <c r="AJ19" s="46">
        <v>31540.72329144</v>
      </c>
      <c r="AK19" s="46">
        <v>36688.660879464</v>
      </c>
      <c r="AL19" s="46">
        <v>38268.84316068</v>
      </c>
      <c r="AM19" s="46">
        <v>41981.21336375999</v>
      </c>
      <c r="AN19" s="46">
        <v>47286.11102212801</v>
      </c>
      <c r="AO19" s="46">
        <v>57208.495693712</v>
      </c>
      <c r="AP19" s="46">
        <v>58448.79377766</v>
      </c>
      <c r="AQ19" s="46">
        <v>72402.14722207501</v>
      </c>
      <c r="AR19" s="46">
        <v>86355.50066649001</v>
      </c>
      <c r="AS19" s="46"/>
    </row>
    <row r="20" ht="15.0" customHeight="1">
      <c r="B20" s="67"/>
      <c r="C20" s="68"/>
      <c r="D20" s="69" t="str">
        <f>RIGHT($M$5,21)</f>
        <v>ΔТ=70⁰С (95/85/20) Вт</v>
      </c>
      <c r="E20" s="70"/>
      <c r="F20" s="71">
        <f t="shared" ref="F20:T20" si="14">ROUND(IF($D20="ΔТ=70⁰С (95/85/20) Вт",AD20,(IF($D20="ΔТ=60⁰С (90/70/20) Вт",AD20*0.818,AD20*0.646))),0)</f>
        <v>273</v>
      </c>
      <c r="G20" s="71">
        <f t="shared" si="14"/>
        <v>425</v>
      </c>
      <c r="H20" s="71">
        <f t="shared" si="14"/>
        <v>507</v>
      </c>
      <c r="I20" s="71">
        <f t="shared" si="14"/>
        <v>557</v>
      </c>
      <c r="J20" s="71">
        <f t="shared" si="14"/>
        <v>577</v>
      </c>
      <c r="K20" s="71">
        <f t="shared" si="14"/>
        <v>751</v>
      </c>
      <c r="L20" s="71">
        <f t="shared" si="14"/>
        <v>1014</v>
      </c>
      <c r="M20" s="71">
        <f t="shared" si="14"/>
        <v>1260</v>
      </c>
      <c r="N20" s="71">
        <f t="shared" si="14"/>
        <v>1513</v>
      </c>
      <c r="O20" s="71">
        <f t="shared" si="14"/>
        <v>1759</v>
      </c>
      <c r="P20" s="71">
        <f t="shared" si="14"/>
        <v>2029</v>
      </c>
      <c r="Q20" s="71">
        <f t="shared" si="14"/>
        <v>2232</v>
      </c>
      <c r="R20" s="71">
        <f t="shared" si="14"/>
        <v>2266</v>
      </c>
      <c r="S20" s="71">
        <f t="shared" si="14"/>
        <v>2536</v>
      </c>
      <c r="T20" s="72">
        <f t="shared" si="14"/>
        <v>3043</v>
      </c>
      <c r="AD20" s="46">
        <v>273.429</v>
      </c>
      <c r="AE20" s="46">
        <v>425.334</v>
      </c>
      <c r="AF20" s="46">
        <v>507.129</v>
      </c>
      <c r="AG20" s="46">
        <v>557.3744999999999</v>
      </c>
      <c r="AH20" s="46">
        <v>577.239</v>
      </c>
      <c r="AI20" s="46">
        <v>751.3455</v>
      </c>
      <c r="AJ20" s="46">
        <v>1014.258</v>
      </c>
      <c r="AK20" s="46">
        <v>1259.643</v>
      </c>
      <c r="AL20" s="46">
        <v>1513.2075</v>
      </c>
      <c r="AM20" s="46">
        <v>1758.5925</v>
      </c>
      <c r="AN20" s="46">
        <v>2028.516</v>
      </c>
      <c r="AO20" s="46">
        <v>2231.8350000000005</v>
      </c>
      <c r="AP20" s="46">
        <v>2265.7215</v>
      </c>
      <c r="AQ20" s="46">
        <v>2535.645</v>
      </c>
      <c r="AR20" s="46">
        <v>3042.7739999999994</v>
      </c>
      <c r="AS20" s="46"/>
    </row>
    <row r="21" ht="15.0" customHeight="1">
      <c r="B21" s="60">
        <v>9.0</v>
      </c>
      <c r="C21" s="61">
        <f>C19+56</f>
        <v>498</v>
      </c>
      <c r="D21" s="62" t="s">
        <v>59</v>
      </c>
      <c r="E21" s="63"/>
      <c r="F21" s="64">
        <f t="shared" ref="F21:T21" si="15">ROUND(AD21-(AD21*$L$5),0)</f>
        <v>20190</v>
      </c>
      <c r="G21" s="64">
        <f t="shared" si="15"/>
        <v>22141</v>
      </c>
      <c r="H21" s="64">
        <f t="shared" si="15"/>
        <v>24308</v>
      </c>
      <c r="I21" s="64">
        <f t="shared" si="15"/>
        <v>26475</v>
      </c>
      <c r="J21" s="64">
        <f t="shared" si="15"/>
        <v>26475</v>
      </c>
      <c r="K21" s="64">
        <f t="shared" si="15"/>
        <v>31176</v>
      </c>
      <c r="L21" s="64">
        <f t="shared" si="15"/>
        <v>34566</v>
      </c>
      <c r="M21" s="64">
        <f t="shared" si="15"/>
        <v>40363</v>
      </c>
      <c r="N21" s="64">
        <f t="shared" si="15"/>
        <v>42144</v>
      </c>
      <c r="O21" s="64">
        <f t="shared" si="15"/>
        <v>46325</v>
      </c>
      <c r="P21" s="64">
        <f t="shared" si="15"/>
        <v>52297</v>
      </c>
      <c r="Q21" s="64">
        <f t="shared" si="15"/>
        <v>63333</v>
      </c>
      <c r="R21" s="64">
        <f t="shared" si="15"/>
        <v>64713</v>
      </c>
      <c r="S21" s="64">
        <f t="shared" si="15"/>
        <v>80232</v>
      </c>
      <c r="T21" s="65">
        <f t="shared" si="15"/>
        <v>95751</v>
      </c>
      <c r="AD21" s="46">
        <v>20190.149126460718</v>
      </c>
      <c r="AE21" s="46">
        <v>22140.679029400806</v>
      </c>
      <c r="AF21" s="46">
        <v>24307.934477112</v>
      </c>
      <c r="AG21" s="46">
        <v>26475.291018</v>
      </c>
      <c r="AH21" s="46">
        <v>26475.189924823204</v>
      </c>
      <c r="AI21" s="46">
        <v>31175.500208292</v>
      </c>
      <c r="AJ21" s="46">
        <v>34566.029767863</v>
      </c>
      <c r="AK21" s="46">
        <v>40362.85549493999</v>
      </c>
      <c r="AL21" s="46">
        <v>42144.185526498</v>
      </c>
      <c r="AM21" s="46">
        <v>46324.74996131401</v>
      </c>
      <c r="AN21" s="46">
        <v>52297.23707406001</v>
      </c>
      <c r="AO21" s="46">
        <v>63333.20531274002</v>
      </c>
      <c r="AP21" s="46">
        <v>64712.70134257499</v>
      </c>
      <c r="AQ21" s="46">
        <v>80232.03167821874</v>
      </c>
      <c r="AR21" s="46">
        <v>95751.3620138625</v>
      </c>
      <c r="AS21" s="46"/>
    </row>
    <row r="22" ht="15.0" customHeight="1">
      <c r="B22" s="67"/>
      <c r="C22" s="68"/>
      <c r="D22" s="69" t="str">
        <f>RIGHT($M$5,21)</f>
        <v>ΔТ=70⁰С (95/85/20) Вт</v>
      </c>
      <c r="E22" s="70"/>
      <c r="F22" s="71">
        <f t="shared" ref="F22:T22" si="16">ROUND(IF($D22="ΔТ=70⁰С (95/85/20) Вт",AD22,(IF($D22="ΔТ=60⁰С (90/70/20) Вт",AD22*0.818,AD22*0.646))),0)</f>
        <v>308</v>
      </c>
      <c r="G22" s="71">
        <f t="shared" si="16"/>
        <v>480</v>
      </c>
      <c r="H22" s="71">
        <f t="shared" si="16"/>
        <v>570</v>
      </c>
      <c r="I22" s="71">
        <f t="shared" si="16"/>
        <v>627</v>
      </c>
      <c r="J22" s="71">
        <f t="shared" si="16"/>
        <v>651</v>
      </c>
      <c r="K22" s="71">
        <f t="shared" si="16"/>
        <v>846</v>
      </c>
      <c r="L22" s="71">
        <f t="shared" si="16"/>
        <v>1142</v>
      </c>
      <c r="M22" s="71">
        <f t="shared" si="16"/>
        <v>1417</v>
      </c>
      <c r="N22" s="71">
        <f t="shared" si="16"/>
        <v>1703</v>
      </c>
      <c r="O22" s="71">
        <f t="shared" si="16"/>
        <v>1978</v>
      </c>
      <c r="P22" s="71">
        <f t="shared" si="16"/>
        <v>2282</v>
      </c>
      <c r="Q22" s="71">
        <f t="shared" si="16"/>
        <v>2510</v>
      </c>
      <c r="R22" s="71">
        <f t="shared" si="16"/>
        <v>2548</v>
      </c>
      <c r="S22" s="71">
        <f t="shared" si="16"/>
        <v>2852</v>
      </c>
      <c r="T22" s="72">
        <f t="shared" si="16"/>
        <v>3424</v>
      </c>
      <c r="AD22" s="46">
        <v>308.484</v>
      </c>
      <c r="AE22" s="46">
        <v>480.2535000000001</v>
      </c>
      <c r="AF22" s="46">
        <v>570.228</v>
      </c>
      <c r="AG22" s="46">
        <v>627.4845</v>
      </c>
      <c r="AH22" s="46">
        <v>650.8545</v>
      </c>
      <c r="AI22" s="46">
        <v>845.9940000000001</v>
      </c>
      <c r="AJ22" s="46">
        <v>1141.6245</v>
      </c>
      <c r="AK22" s="46">
        <v>1417.3905000000002</v>
      </c>
      <c r="AL22" s="46">
        <v>1702.5045000000002</v>
      </c>
      <c r="AM22" s="46">
        <v>1978.2705</v>
      </c>
      <c r="AN22" s="46">
        <v>2282.0805</v>
      </c>
      <c r="AO22" s="46">
        <v>2509.938</v>
      </c>
      <c r="AP22" s="46">
        <v>2548.4984999999997</v>
      </c>
      <c r="AQ22" s="46">
        <v>2852.3084999999996</v>
      </c>
      <c r="AR22" s="46">
        <v>3423.705</v>
      </c>
      <c r="AS22" s="46"/>
    </row>
    <row r="23" ht="15.0" customHeight="1">
      <c r="B23" s="60">
        <v>10.0</v>
      </c>
      <c r="C23" s="61">
        <f>C21+56</f>
        <v>554</v>
      </c>
      <c r="D23" s="62" t="s">
        <v>59</v>
      </c>
      <c r="E23" s="63"/>
      <c r="F23" s="64">
        <f t="shared" ref="F23:T23" si="17">ROUND(AD23-(AD23*$L$5),0)</f>
        <v>21765</v>
      </c>
      <c r="G23" s="64">
        <f t="shared" si="17"/>
        <v>23890</v>
      </c>
      <c r="H23" s="64">
        <f t="shared" si="17"/>
        <v>26252</v>
      </c>
      <c r="I23" s="64">
        <f t="shared" si="17"/>
        <v>28613</v>
      </c>
      <c r="J23" s="64">
        <f t="shared" si="17"/>
        <v>28613</v>
      </c>
      <c r="K23" s="64">
        <f t="shared" si="17"/>
        <v>33826</v>
      </c>
      <c r="L23" s="64">
        <f t="shared" si="17"/>
        <v>37599</v>
      </c>
      <c r="M23" s="64">
        <f t="shared" si="17"/>
        <v>44048</v>
      </c>
      <c r="N23" s="64">
        <f t="shared" si="17"/>
        <v>46026</v>
      </c>
      <c r="O23" s="64">
        <f t="shared" si="17"/>
        <v>50677</v>
      </c>
      <c r="P23" s="64">
        <f t="shared" si="17"/>
        <v>57322</v>
      </c>
      <c r="Q23" s="64">
        <f t="shared" si="17"/>
        <v>69475</v>
      </c>
      <c r="R23" s="64">
        <f t="shared" si="17"/>
        <v>70994</v>
      </c>
      <c r="S23" s="64">
        <f t="shared" si="17"/>
        <v>88084</v>
      </c>
      <c r="T23" s="65">
        <f t="shared" si="17"/>
        <v>105173</v>
      </c>
      <c r="AD23" s="46">
        <v>21764.53482084684</v>
      </c>
      <c r="AE23" s="46">
        <v>23889.99646760759</v>
      </c>
      <c r="AF23" s="46">
        <v>26251.620519564</v>
      </c>
      <c r="AG23" s="46">
        <v>28613.374812</v>
      </c>
      <c r="AH23" s="46">
        <v>28613.2445715204</v>
      </c>
      <c r="AI23" s="46">
        <v>33826.20757837201</v>
      </c>
      <c r="AJ23" s="46">
        <v>37599.362821152004</v>
      </c>
      <c r="AK23" s="46">
        <v>44048.188807524</v>
      </c>
      <c r="AL23" s="46">
        <v>46025.781649056</v>
      </c>
      <c r="AM23" s="46">
        <v>50677.277948352</v>
      </c>
      <c r="AN23" s="46">
        <v>57322.272661632</v>
      </c>
      <c r="AO23" s="46">
        <v>69474.915475328</v>
      </c>
      <c r="AP23" s="46">
        <v>70993.99582704001</v>
      </c>
      <c r="AQ23" s="46">
        <v>88083.64978380004</v>
      </c>
      <c r="AR23" s="46">
        <v>105173.30374056002</v>
      </c>
      <c r="AS23" s="46"/>
    </row>
    <row r="24" ht="15.0" customHeight="1">
      <c r="B24" s="67"/>
      <c r="C24" s="68"/>
      <c r="D24" s="69" t="str">
        <f>RIGHT($M$5,21)</f>
        <v>ΔТ=70⁰С (95/85/20) Вт</v>
      </c>
      <c r="E24" s="70"/>
      <c r="F24" s="71">
        <f t="shared" ref="F24:T24" si="18">ROUND(IF($D24="ΔТ=70⁰С (95/85/20) Вт",AD24,(IF($D24="ΔТ=60⁰С (90/70/20) Вт",AD24*0.818,AD24*0.646))),0)</f>
        <v>342</v>
      </c>
      <c r="G24" s="71">
        <f t="shared" si="18"/>
        <v>533</v>
      </c>
      <c r="H24" s="71">
        <f t="shared" si="18"/>
        <v>634</v>
      </c>
      <c r="I24" s="71">
        <f t="shared" si="18"/>
        <v>698</v>
      </c>
      <c r="J24" s="71">
        <f t="shared" si="18"/>
        <v>722</v>
      </c>
      <c r="K24" s="71">
        <f t="shared" si="18"/>
        <v>941</v>
      </c>
      <c r="L24" s="71">
        <f t="shared" si="18"/>
        <v>1268</v>
      </c>
      <c r="M24" s="71">
        <f t="shared" si="18"/>
        <v>1574</v>
      </c>
      <c r="N24" s="71">
        <f t="shared" si="18"/>
        <v>1892</v>
      </c>
      <c r="O24" s="71">
        <f t="shared" si="18"/>
        <v>2198</v>
      </c>
      <c r="P24" s="71">
        <f t="shared" si="18"/>
        <v>2536</v>
      </c>
      <c r="Q24" s="71">
        <f t="shared" si="18"/>
        <v>2789</v>
      </c>
      <c r="R24" s="71">
        <f t="shared" si="18"/>
        <v>2831</v>
      </c>
      <c r="S24" s="71">
        <f t="shared" si="18"/>
        <v>3170</v>
      </c>
      <c r="T24" s="72">
        <f t="shared" si="18"/>
        <v>3803</v>
      </c>
      <c r="AD24" s="46">
        <v>342.3705</v>
      </c>
      <c r="AE24" s="46">
        <v>532.836</v>
      </c>
      <c r="AF24" s="46">
        <v>634.4955</v>
      </c>
      <c r="AG24" s="46">
        <v>697.5945</v>
      </c>
      <c r="AH24" s="46">
        <v>722.133</v>
      </c>
      <c r="AI24" s="46">
        <v>940.6425000000002</v>
      </c>
      <c r="AJ24" s="46">
        <v>1267.8225</v>
      </c>
      <c r="AK24" s="46">
        <v>1573.9695000000002</v>
      </c>
      <c r="AL24" s="46">
        <v>1891.8015000000003</v>
      </c>
      <c r="AM24" s="46">
        <v>2197.9485</v>
      </c>
      <c r="AN24" s="46">
        <v>2535.645</v>
      </c>
      <c r="AO24" s="46">
        <v>2789.2095</v>
      </c>
      <c r="AP24" s="46">
        <v>2831.2754999999997</v>
      </c>
      <c r="AQ24" s="46">
        <v>3170.1405</v>
      </c>
      <c r="AR24" s="46">
        <v>3803.4674999999993</v>
      </c>
      <c r="AS24" s="46"/>
    </row>
    <row r="25" ht="15.0" customHeight="1">
      <c r="B25" s="60">
        <v>11.0</v>
      </c>
      <c r="C25" s="61">
        <f>C23+56</f>
        <v>610</v>
      </c>
      <c r="D25" s="62" t="s">
        <v>59</v>
      </c>
      <c r="E25" s="63"/>
      <c r="F25" s="64">
        <f t="shared" ref="F25:T25" si="19">ROUND(AD25-(AD25*$L$5),0)</f>
        <v>23340</v>
      </c>
      <c r="G25" s="64">
        <f t="shared" si="19"/>
        <v>25641</v>
      </c>
      <c r="H25" s="64">
        <f t="shared" si="19"/>
        <v>28197</v>
      </c>
      <c r="I25" s="64">
        <f t="shared" si="19"/>
        <v>30753</v>
      </c>
      <c r="J25" s="64">
        <f t="shared" si="19"/>
        <v>30753</v>
      </c>
      <c r="K25" s="64">
        <f t="shared" si="19"/>
        <v>36482</v>
      </c>
      <c r="L25" s="64">
        <f t="shared" si="19"/>
        <v>40637</v>
      </c>
      <c r="M25" s="64">
        <f t="shared" si="19"/>
        <v>47738</v>
      </c>
      <c r="N25" s="64">
        <f t="shared" si="19"/>
        <v>49917</v>
      </c>
      <c r="O25" s="64">
        <f t="shared" si="19"/>
        <v>55039</v>
      </c>
      <c r="P25" s="64">
        <f t="shared" si="19"/>
        <v>62354</v>
      </c>
      <c r="Q25" s="64">
        <f t="shared" si="19"/>
        <v>75625</v>
      </c>
      <c r="R25" s="64">
        <f t="shared" si="19"/>
        <v>77284</v>
      </c>
      <c r="S25" s="64">
        <f t="shared" si="19"/>
        <v>95946</v>
      </c>
      <c r="T25" s="65">
        <f t="shared" si="19"/>
        <v>114608</v>
      </c>
      <c r="AD25" s="46">
        <v>23340.019543801292</v>
      </c>
      <c r="AE25" s="46">
        <v>25640.5350486681</v>
      </c>
      <c r="AF25" s="46">
        <v>28196.66338740901</v>
      </c>
      <c r="AG25" s="46">
        <v>30753.303372</v>
      </c>
      <c r="AH25" s="46">
        <v>30752.791726149913</v>
      </c>
      <c r="AI25" s="46">
        <v>36482.38652440799</v>
      </c>
      <c r="AJ25" s="46">
        <v>40637.18972441701</v>
      </c>
      <c r="AK25" s="46">
        <v>47737.59536343602</v>
      </c>
      <c r="AL25" s="46">
        <v>49917.164255244</v>
      </c>
      <c r="AM25" s="46">
        <v>55038.797324873995</v>
      </c>
      <c r="AN25" s="46">
        <v>62354.152331064004</v>
      </c>
      <c r="AO25" s="46">
        <v>75624.990626856</v>
      </c>
      <c r="AP25" s="46">
        <v>77283.84541383001</v>
      </c>
      <c r="AQ25" s="46">
        <v>95945.96176728752</v>
      </c>
      <c r="AR25" s="46">
        <v>114608.07812074502</v>
      </c>
      <c r="AS25" s="46"/>
    </row>
    <row r="26" ht="15.0" customHeight="1">
      <c r="B26" s="67"/>
      <c r="C26" s="68"/>
      <c r="D26" s="69" t="str">
        <f>RIGHT($M$5,21)</f>
        <v>ΔТ=70⁰С (95/85/20) Вт</v>
      </c>
      <c r="E26" s="70"/>
      <c r="F26" s="71">
        <f t="shared" ref="F26:T26" si="20">ROUND(IF($D26="ΔТ=70⁰С (95/85/20) Вт",AD26,(IF($D26="ΔТ=60⁰С (90/70/20) Вт",AD26*0.818,AD26*0.646))),0)</f>
        <v>376</v>
      </c>
      <c r="G26" s="71">
        <f t="shared" si="20"/>
        <v>585</v>
      </c>
      <c r="H26" s="71">
        <f t="shared" si="20"/>
        <v>698</v>
      </c>
      <c r="I26" s="71">
        <f t="shared" si="20"/>
        <v>767</v>
      </c>
      <c r="J26" s="71">
        <f t="shared" si="20"/>
        <v>795</v>
      </c>
      <c r="K26" s="71">
        <f t="shared" si="20"/>
        <v>1034</v>
      </c>
      <c r="L26" s="71">
        <f t="shared" si="20"/>
        <v>1395</v>
      </c>
      <c r="M26" s="71">
        <f t="shared" si="20"/>
        <v>1732</v>
      </c>
      <c r="N26" s="71">
        <f t="shared" si="20"/>
        <v>2080</v>
      </c>
      <c r="O26" s="71">
        <f t="shared" si="20"/>
        <v>2418</v>
      </c>
      <c r="P26" s="71">
        <f t="shared" si="20"/>
        <v>2789</v>
      </c>
      <c r="Q26" s="71">
        <f t="shared" si="20"/>
        <v>3068</v>
      </c>
      <c r="R26" s="71">
        <f t="shared" si="20"/>
        <v>3115</v>
      </c>
      <c r="S26" s="71">
        <f t="shared" si="20"/>
        <v>3487</v>
      </c>
      <c r="T26" s="72">
        <f t="shared" si="20"/>
        <v>4184</v>
      </c>
      <c r="AD26" s="46">
        <v>376.257</v>
      </c>
      <c r="AE26" s="46">
        <v>585.4185</v>
      </c>
      <c r="AF26" s="46">
        <v>697.5945</v>
      </c>
      <c r="AG26" s="46">
        <v>766.536</v>
      </c>
      <c r="AH26" s="46">
        <v>794.58</v>
      </c>
      <c r="AI26" s="46">
        <v>1034.1225000000002</v>
      </c>
      <c r="AJ26" s="46">
        <v>1395.189</v>
      </c>
      <c r="AK26" s="46">
        <v>1731.717</v>
      </c>
      <c r="AL26" s="46">
        <v>2079.93</v>
      </c>
      <c r="AM26" s="46">
        <v>2417.6265000000003</v>
      </c>
      <c r="AN26" s="46">
        <v>2789.2095</v>
      </c>
      <c r="AO26" s="46">
        <v>3068.481</v>
      </c>
      <c r="AP26" s="46">
        <v>3115.2209999999995</v>
      </c>
      <c r="AQ26" s="46">
        <v>3486.804</v>
      </c>
      <c r="AR26" s="46">
        <v>4184.3985</v>
      </c>
      <c r="AS26" s="46"/>
    </row>
    <row r="27" ht="15.0" customHeight="1">
      <c r="B27" s="60">
        <v>12.0</v>
      </c>
      <c r="C27" s="61">
        <f>C25+56</f>
        <v>666</v>
      </c>
      <c r="D27" s="62" t="s">
        <v>59</v>
      </c>
      <c r="E27" s="63"/>
      <c r="F27" s="64">
        <f t="shared" ref="F27:T27" si="21">ROUND(AD27-(AD27*$L$5),0)</f>
        <v>24898</v>
      </c>
      <c r="G27" s="64">
        <f t="shared" si="21"/>
        <v>27371</v>
      </c>
      <c r="H27" s="64">
        <f t="shared" si="21"/>
        <v>30120</v>
      </c>
      <c r="I27" s="64">
        <f t="shared" si="21"/>
        <v>32869</v>
      </c>
      <c r="J27" s="64">
        <f t="shared" si="21"/>
        <v>32868</v>
      </c>
      <c r="K27" s="64">
        <f t="shared" si="21"/>
        <v>39110</v>
      </c>
      <c r="L27" s="64">
        <f t="shared" si="21"/>
        <v>43639</v>
      </c>
      <c r="M27" s="64">
        <f t="shared" si="21"/>
        <v>51386</v>
      </c>
      <c r="N27" s="64">
        <f t="shared" si="21"/>
        <v>53758</v>
      </c>
      <c r="O27" s="64">
        <f t="shared" si="21"/>
        <v>59348</v>
      </c>
      <c r="P27" s="64">
        <f t="shared" si="21"/>
        <v>67329</v>
      </c>
      <c r="Q27" s="64">
        <f t="shared" si="21"/>
        <v>81705</v>
      </c>
      <c r="R27" s="64">
        <f t="shared" si="21"/>
        <v>83502</v>
      </c>
      <c r="S27" s="64">
        <f t="shared" si="21"/>
        <v>103719</v>
      </c>
      <c r="T27" s="65">
        <f t="shared" si="21"/>
        <v>123936</v>
      </c>
      <c r="AD27" s="46">
        <v>24897.68595790047</v>
      </c>
      <c r="AE27" s="46">
        <v>27371.275508778293</v>
      </c>
      <c r="AF27" s="46">
        <v>30119.708343087</v>
      </c>
      <c r="AG27" s="46">
        <v>32869.24997399999</v>
      </c>
      <c r="AH27" s="46">
        <v>32868.14117739569</v>
      </c>
      <c r="AI27" s="46">
        <v>39109.54545649801</v>
      </c>
      <c r="AJ27" s="46">
        <v>43638.519777138004</v>
      </c>
      <c r="AK27" s="46">
        <v>51385.54264826401</v>
      </c>
      <c r="AL27" s="46">
        <v>53757.94677481802</v>
      </c>
      <c r="AM27" s="46">
        <v>59348.399451857986</v>
      </c>
      <c r="AN27" s="46">
        <v>67328.947561392</v>
      </c>
      <c r="AO27" s="46">
        <v>81705.29590836797</v>
      </c>
      <c r="AP27" s="46">
        <v>83502.33945174002</v>
      </c>
      <c r="AQ27" s="46">
        <v>103719.07931467501</v>
      </c>
      <c r="AR27" s="46">
        <v>123935.81917760998</v>
      </c>
      <c r="AS27" s="46"/>
    </row>
    <row r="28" ht="15.0" customHeight="1">
      <c r="B28" s="67"/>
      <c r="C28" s="68"/>
      <c r="D28" s="69" t="str">
        <f>RIGHT($M$5,21)</f>
        <v>ΔТ=70⁰С (95/85/20) Вт</v>
      </c>
      <c r="E28" s="70"/>
      <c r="F28" s="71">
        <f t="shared" ref="F28:T28" si="22">ROUND(IF($D28="ΔТ=70⁰С (95/85/20) Вт",AD28,(IF($D28="ΔТ=60⁰С (90/70/20) Вт",AD28*0.818,AD28*0.646))),0)</f>
        <v>411</v>
      </c>
      <c r="G28" s="71">
        <f t="shared" si="22"/>
        <v>639</v>
      </c>
      <c r="H28" s="71">
        <f t="shared" si="22"/>
        <v>761</v>
      </c>
      <c r="I28" s="71">
        <f t="shared" si="22"/>
        <v>837</v>
      </c>
      <c r="J28" s="71">
        <f t="shared" si="22"/>
        <v>867</v>
      </c>
      <c r="K28" s="71">
        <f t="shared" si="22"/>
        <v>1129</v>
      </c>
      <c r="L28" s="71">
        <f t="shared" si="22"/>
        <v>1521</v>
      </c>
      <c r="M28" s="71">
        <f t="shared" si="22"/>
        <v>1889</v>
      </c>
      <c r="N28" s="71">
        <f t="shared" si="22"/>
        <v>2269</v>
      </c>
      <c r="O28" s="71">
        <f t="shared" si="22"/>
        <v>2637</v>
      </c>
      <c r="P28" s="71">
        <f t="shared" si="22"/>
        <v>3043</v>
      </c>
      <c r="Q28" s="71">
        <f t="shared" si="22"/>
        <v>3348</v>
      </c>
      <c r="R28" s="71">
        <f t="shared" si="22"/>
        <v>3398</v>
      </c>
      <c r="S28" s="71">
        <f t="shared" si="22"/>
        <v>3803</v>
      </c>
      <c r="T28" s="72">
        <f t="shared" si="22"/>
        <v>4564</v>
      </c>
      <c r="AD28" s="46">
        <v>411.31199999999995</v>
      </c>
      <c r="AE28" s="46">
        <v>639.1695</v>
      </c>
      <c r="AF28" s="46">
        <v>760.6934999999999</v>
      </c>
      <c r="AG28" s="46">
        <v>836.6460000000001</v>
      </c>
      <c r="AH28" s="46">
        <v>867.0269999999999</v>
      </c>
      <c r="AI28" s="46">
        <v>1128.771</v>
      </c>
      <c r="AJ28" s="46">
        <v>1521.3869999999997</v>
      </c>
      <c r="AK28" s="46">
        <v>1889.4645</v>
      </c>
      <c r="AL28" s="46">
        <v>2269.2270000000003</v>
      </c>
      <c r="AM28" s="46">
        <v>2637.3045</v>
      </c>
      <c r="AN28" s="46">
        <v>3042.7739999999994</v>
      </c>
      <c r="AO28" s="46">
        <v>3347.7525</v>
      </c>
      <c r="AP28" s="46">
        <v>3397.9979999999996</v>
      </c>
      <c r="AQ28" s="46">
        <v>3803.4674999999993</v>
      </c>
      <c r="AR28" s="46">
        <v>4564.161</v>
      </c>
      <c r="AS28" s="46"/>
    </row>
    <row r="29" ht="15.0" customHeight="1">
      <c r="B29" s="60">
        <v>13.0</v>
      </c>
      <c r="C29" s="61">
        <f>C27+56</f>
        <v>722</v>
      </c>
      <c r="D29" s="62" t="s">
        <v>59</v>
      </c>
      <c r="E29" s="63"/>
      <c r="F29" s="64">
        <f t="shared" ref="F29:T29" si="23">ROUND(AD29-(AD29*$L$5),0)</f>
        <v>26455</v>
      </c>
      <c r="G29" s="64">
        <f t="shared" si="23"/>
        <v>29102</v>
      </c>
      <c r="H29" s="64">
        <f t="shared" si="23"/>
        <v>32043</v>
      </c>
      <c r="I29" s="64">
        <f t="shared" si="23"/>
        <v>34983</v>
      </c>
      <c r="J29" s="64">
        <f t="shared" si="23"/>
        <v>34983</v>
      </c>
      <c r="K29" s="64">
        <f t="shared" si="23"/>
        <v>41733</v>
      </c>
      <c r="L29" s="64">
        <f t="shared" si="23"/>
        <v>46640</v>
      </c>
      <c r="M29" s="64">
        <f t="shared" si="23"/>
        <v>55032</v>
      </c>
      <c r="N29" s="64">
        <f t="shared" si="23"/>
        <v>57604</v>
      </c>
      <c r="O29" s="64">
        <f t="shared" si="23"/>
        <v>63660</v>
      </c>
      <c r="P29" s="64">
        <f t="shared" si="23"/>
        <v>72304</v>
      </c>
      <c r="Q29" s="64">
        <f t="shared" si="23"/>
        <v>87786</v>
      </c>
      <c r="R29" s="64">
        <f t="shared" si="23"/>
        <v>89721</v>
      </c>
      <c r="S29" s="64">
        <f t="shared" si="23"/>
        <v>111492</v>
      </c>
      <c r="T29" s="65">
        <f t="shared" si="23"/>
        <v>133264</v>
      </c>
      <c r="AD29" s="46">
        <v>26455.352371999645</v>
      </c>
      <c r="AE29" s="46">
        <v>29102.01596888849</v>
      </c>
      <c r="AF29" s="46">
        <v>32042.753298764997</v>
      </c>
      <c r="AG29" s="46">
        <v>34983.35181000001</v>
      </c>
      <c r="AH29" s="46">
        <v>34983.4906286415</v>
      </c>
      <c r="AI29" s="46">
        <v>41733.16612739999</v>
      </c>
      <c r="AJ29" s="46">
        <v>46639.849829859006</v>
      </c>
      <c r="AK29" s="46">
        <v>55031.72080249799</v>
      </c>
      <c r="AL29" s="46">
        <v>57604.036686174</v>
      </c>
      <c r="AM29" s="46">
        <v>63659.77070943601</v>
      </c>
      <c r="AN29" s="46">
        <v>72303.74279172001</v>
      </c>
      <c r="AO29" s="46">
        <v>87785.60118988002</v>
      </c>
      <c r="AP29" s="46">
        <v>89720.83348965</v>
      </c>
      <c r="AQ29" s="46">
        <v>111492.19686206248</v>
      </c>
      <c r="AR29" s="46">
        <v>133263.560234475</v>
      </c>
      <c r="AS29" s="46"/>
    </row>
    <row r="30" ht="15.0" customHeight="1">
      <c r="B30" s="67"/>
      <c r="C30" s="68"/>
      <c r="D30" s="69" t="str">
        <f>RIGHT($M$5,21)</f>
        <v>ΔТ=70⁰С (95/85/20) Вт</v>
      </c>
      <c r="E30" s="70"/>
      <c r="F30" s="71">
        <f t="shared" ref="F30:T30" si="24">ROUND(IF($D30="ΔТ=70⁰С (95/85/20) Вт",AD30,(IF($D30="ΔТ=60⁰С (90/70/20) Вт",AD30*0.818,AD30*0.646))),0)</f>
        <v>445</v>
      </c>
      <c r="G30" s="71">
        <f t="shared" si="24"/>
        <v>692</v>
      </c>
      <c r="H30" s="71">
        <f t="shared" si="24"/>
        <v>824</v>
      </c>
      <c r="I30" s="71">
        <f t="shared" si="24"/>
        <v>907</v>
      </c>
      <c r="J30" s="71">
        <f t="shared" si="24"/>
        <v>939</v>
      </c>
      <c r="K30" s="71">
        <f t="shared" si="24"/>
        <v>1222</v>
      </c>
      <c r="L30" s="71">
        <f t="shared" si="24"/>
        <v>1649</v>
      </c>
      <c r="M30" s="71">
        <f t="shared" si="24"/>
        <v>2046</v>
      </c>
      <c r="N30" s="71">
        <f t="shared" si="24"/>
        <v>2459</v>
      </c>
      <c r="O30" s="71">
        <f t="shared" si="24"/>
        <v>2857</v>
      </c>
      <c r="P30" s="71">
        <f t="shared" si="24"/>
        <v>3296</v>
      </c>
      <c r="Q30" s="71">
        <f t="shared" si="24"/>
        <v>3626</v>
      </c>
      <c r="R30" s="71">
        <f t="shared" si="24"/>
        <v>3681</v>
      </c>
      <c r="S30" s="71">
        <f t="shared" si="24"/>
        <v>4120</v>
      </c>
      <c r="T30" s="72">
        <f t="shared" si="24"/>
        <v>4945</v>
      </c>
      <c r="AD30" s="46">
        <v>445.19849999999997</v>
      </c>
      <c r="AE30" s="46">
        <v>691.752</v>
      </c>
      <c r="AF30" s="46">
        <v>823.7925</v>
      </c>
      <c r="AG30" s="46">
        <v>906.7559999999999</v>
      </c>
      <c r="AH30" s="46">
        <v>939.4739999999999</v>
      </c>
      <c r="AI30" s="46">
        <v>1222.2510000000002</v>
      </c>
      <c r="AJ30" s="46">
        <v>1648.7535</v>
      </c>
      <c r="AK30" s="46">
        <v>2046.0435</v>
      </c>
      <c r="AL30" s="46">
        <v>2458.524</v>
      </c>
      <c r="AM30" s="46">
        <v>2856.9825</v>
      </c>
      <c r="AN30" s="46">
        <v>3296.3385000000003</v>
      </c>
      <c r="AO30" s="46">
        <v>3625.8555</v>
      </c>
      <c r="AP30" s="46">
        <v>3680.775</v>
      </c>
      <c r="AQ30" s="46">
        <v>4120.131</v>
      </c>
      <c r="AR30" s="46">
        <v>4945.092</v>
      </c>
      <c r="AS30" s="46"/>
    </row>
    <row r="31" ht="15.0" customHeight="1">
      <c r="B31" s="60">
        <v>14.0</v>
      </c>
      <c r="C31" s="61">
        <f>C29+56</f>
        <v>778</v>
      </c>
      <c r="D31" s="62" t="s">
        <v>59</v>
      </c>
      <c r="E31" s="63"/>
      <c r="F31" s="64">
        <f t="shared" ref="F31:T31" si="25">ROUND(AD31-(AD31*$L$5),0)</f>
        <v>28171</v>
      </c>
      <c r="G31" s="64">
        <f t="shared" si="25"/>
        <v>31009</v>
      </c>
      <c r="H31" s="64">
        <f t="shared" si="25"/>
        <v>34161</v>
      </c>
      <c r="I31" s="64">
        <f t="shared" si="25"/>
        <v>37313</v>
      </c>
      <c r="J31" s="64">
        <f t="shared" si="25"/>
        <v>37314</v>
      </c>
      <c r="K31" s="64">
        <f t="shared" si="25"/>
        <v>44357</v>
      </c>
      <c r="L31" s="64">
        <f t="shared" si="25"/>
        <v>49641</v>
      </c>
      <c r="M31" s="64">
        <f t="shared" si="25"/>
        <v>58678</v>
      </c>
      <c r="N31" s="64">
        <f t="shared" si="25"/>
        <v>61450</v>
      </c>
      <c r="O31" s="64">
        <f t="shared" si="25"/>
        <v>67971</v>
      </c>
      <c r="P31" s="64">
        <f t="shared" si="25"/>
        <v>77279</v>
      </c>
      <c r="Q31" s="64">
        <f t="shared" si="25"/>
        <v>93866</v>
      </c>
      <c r="R31" s="64">
        <f t="shared" si="25"/>
        <v>95939</v>
      </c>
      <c r="S31" s="64">
        <f t="shared" si="25"/>
        <v>119265</v>
      </c>
      <c r="T31" s="65">
        <f t="shared" si="25"/>
        <v>142591</v>
      </c>
      <c r="AD31" s="46">
        <v>28171.364819914786</v>
      </c>
      <c r="AE31" s="46">
        <v>31008.696466572004</v>
      </c>
      <c r="AF31" s="46">
        <v>34161.287185079986</v>
      </c>
      <c r="AG31" s="46">
        <v>37313.29126799999</v>
      </c>
      <c r="AH31" s="46">
        <v>37313.87790358801</v>
      </c>
      <c r="AI31" s="46">
        <v>44356.78679830201</v>
      </c>
      <c r="AJ31" s="46">
        <v>49641.17988258001</v>
      </c>
      <c r="AK31" s="46">
        <v>58677.898956732</v>
      </c>
      <c r="AL31" s="46">
        <v>61450.12659753</v>
      </c>
      <c r="AM31" s="46">
        <v>67971.141967014</v>
      </c>
      <c r="AN31" s="46">
        <v>77278.538022048</v>
      </c>
      <c r="AO31" s="46">
        <v>93865.906471392</v>
      </c>
      <c r="AP31" s="46">
        <v>95939.32752756002</v>
      </c>
      <c r="AQ31" s="46">
        <v>119265.31440945</v>
      </c>
      <c r="AR31" s="46">
        <v>142591.30129134003</v>
      </c>
      <c r="AS31" s="46"/>
    </row>
    <row r="32" ht="15.0" customHeight="1">
      <c r="B32" s="73"/>
      <c r="C32" s="74"/>
      <c r="D32" s="69" t="str">
        <f>RIGHT($M$5,21)</f>
        <v>ΔТ=70⁰С (95/85/20) Вт</v>
      </c>
      <c r="E32" s="70"/>
      <c r="F32" s="71">
        <f t="shared" ref="F32:T32" si="26">ROUND(IF($D32="ΔТ=70⁰С (95/85/20) Вт",AD32,(IF($D32="ΔТ=60⁰С (90/70/20) Вт",AD32*0.818,AD32*0.646))),0)</f>
        <v>480</v>
      </c>
      <c r="G32" s="71">
        <f t="shared" si="26"/>
        <v>746</v>
      </c>
      <c r="H32" s="71">
        <f t="shared" si="26"/>
        <v>888</v>
      </c>
      <c r="I32" s="71">
        <f t="shared" si="26"/>
        <v>976</v>
      </c>
      <c r="J32" s="71">
        <f t="shared" si="26"/>
        <v>1012</v>
      </c>
      <c r="K32" s="71">
        <f t="shared" si="26"/>
        <v>1317</v>
      </c>
      <c r="L32" s="71">
        <f t="shared" si="26"/>
        <v>1775</v>
      </c>
      <c r="M32" s="71">
        <f t="shared" si="26"/>
        <v>2204</v>
      </c>
      <c r="N32" s="71">
        <f t="shared" si="26"/>
        <v>2648</v>
      </c>
      <c r="O32" s="71">
        <f t="shared" si="26"/>
        <v>3077</v>
      </c>
      <c r="P32" s="71">
        <f t="shared" si="26"/>
        <v>3550</v>
      </c>
      <c r="Q32" s="71">
        <f t="shared" si="26"/>
        <v>3905</v>
      </c>
      <c r="R32" s="71">
        <f t="shared" si="26"/>
        <v>3965</v>
      </c>
      <c r="S32" s="71">
        <f t="shared" si="26"/>
        <v>4438</v>
      </c>
      <c r="T32" s="72">
        <f t="shared" si="26"/>
        <v>5325</v>
      </c>
      <c r="AD32" s="46">
        <v>480.2535000000001</v>
      </c>
      <c r="AE32" s="46">
        <v>745.503</v>
      </c>
      <c r="AF32" s="46">
        <v>888.06</v>
      </c>
      <c r="AG32" s="46">
        <v>975.6975</v>
      </c>
      <c r="AH32" s="46">
        <v>1011.921</v>
      </c>
      <c r="AI32" s="46">
        <v>1316.8994999999998</v>
      </c>
      <c r="AJ32" s="46">
        <v>1774.9515000000001</v>
      </c>
      <c r="AK32" s="46">
        <v>2203.791</v>
      </c>
      <c r="AL32" s="46">
        <v>2647.821</v>
      </c>
      <c r="AM32" s="46">
        <v>3076.6605</v>
      </c>
      <c r="AN32" s="46">
        <v>3549.9030000000002</v>
      </c>
      <c r="AO32" s="46">
        <v>3905.1270000000004</v>
      </c>
      <c r="AP32" s="46">
        <v>3964.7205</v>
      </c>
      <c r="AQ32" s="46">
        <v>4437.963</v>
      </c>
      <c r="AR32" s="46">
        <v>5324.8544999999995</v>
      </c>
      <c r="AS32" s="46"/>
    </row>
    <row r="33" ht="15.75" customHeight="1">
      <c r="B33" s="7"/>
      <c r="C33" s="7"/>
      <c r="D33" s="7"/>
      <c r="E33" s="7"/>
      <c r="F33" s="7"/>
      <c r="G33" s="7"/>
      <c r="H33" s="7"/>
      <c r="I33" s="75" t="s">
        <v>60</v>
      </c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</row>
    <row r="34" ht="15.0" customHeight="1">
      <c r="B34" s="76" t="s">
        <v>57</v>
      </c>
      <c r="C34" s="5"/>
      <c r="D34" s="5"/>
      <c r="E34" s="63"/>
      <c r="F34" s="77">
        <v>270.0</v>
      </c>
      <c r="G34" s="78">
        <v>420.0</v>
      </c>
      <c r="H34" s="78">
        <v>500.0</v>
      </c>
      <c r="I34" s="78">
        <v>550.0</v>
      </c>
      <c r="J34" s="78">
        <v>570.0</v>
      </c>
      <c r="K34" s="78">
        <v>750.0</v>
      </c>
      <c r="L34" s="78">
        <v>1000.0</v>
      </c>
      <c r="M34" s="78">
        <v>1250.0</v>
      </c>
      <c r="N34" s="78">
        <v>1500.0</v>
      </c>
      <c r="O34" s="78">
        <v>1750.0</v>
      </c>
      <c r="P34" s="78">
        <v>2000.0</v>
      </c>
      <c r="Q34" s="78">
        <v>2200.0</v>
      </c>
      <c r="R34" s="78">
        <v>2250.0</v>
      </c>
      <c r="S34" s="78">
        <v>2500.0</v>
      </c>
      <c r="T34" s="79">
        <v>3000.0</v>
      </c>
    </row>
    <row r="35" ht="15.0" customHeight="1">
      <c r="B35" s="80" t="s">
        <v>61</v>
      </c>
      <c r="C35" s="11"/>
      <c r="D35" s="11"/>
      <c r="E35" s="44"/>
      <c r="F35" s="81">
        <v>200.0</v>
      </c>
      <c r="G35" s="81">
        <v>350.0</v>
      </c>
      <c r="H35" s="81">
        <v>430.0</v>
      </c>
      <c r="I35" s="81">
        <v>480.0</v>
      </c>
      <c r="J35" s="81">
        <v>500.0</v>
      </c>
      <c r="K35" s="81">
        <v>680.0</v>
      </c>
      <c r="L35" s="81">
        <v>930.0</v>
      </c>
      <c r="M35" s="81">
        <v>1180.0</v>
      </c>
      <c r="N35" s="81">
        <v>1430.0</v>
      </c>
      <c r="O35" s="81">
        <v>1680.0</v>
      </c>
      <c r="P35" s="81">
        <v>1930.0</v>
      </c>
      <c r="Q35" s="81">
        <v>2130.0</v>
      </c>
      <c r="R35" s="81">
        <v>2180.0</v>
      </c>
      <c r="S35" s="81">
        <v>2430.0</v>
      </c>
      <c r="T35" s="82">
        <v>2930.0</v>
      </c>
    </row>
    <row r="36" ht="15.0" customHeight="1">
      <c r="B36" s="80" t="s">
        <v>62</v>
      </c>
      <c r="C36" s="11"/>
      <c r="D36" s="11"/>
      <c r="E36" s="44"/>
      <c r="F36" s="83">
        <v>60.0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2"/>
    </row>
    <row r="37" ht="45.0" customHeight="1">
      <c r="B37" s="84" t="s">
        <v>7</v>
      </c>
      <c r="C37" s="85" t="s">
        <v>63</v>
      </c>
      <c r="D37" s="85" t="s">
        <v>64</v>
      </c>
      <c r="E37" s="86" t="s">
        <v>65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8"/>
    </row>
    <row r="38" ht="15.75" customHeight="1">
      <c r="B38" s="89">
        <v>2.0</v>
      </c>
      <c r="C38" s="90">
        <v>50.0</v>
      </c>
      <c r="D38" s="90">
        <v>28.0</v>
      </c>
      <c r="E38" s="91" t="s">
        <v>66</v>
      </c>
      <c r="F38" s="137">
        <v>2.2560000000000002</v>
      </c>
      <c r="G38" s="137">
        <v>2.976</v>
      </c>
      <c r="H38" s="137">
        <v>3.36</v>
      </c>
      <c r="I38" s="137">
        <v>3.6</v>
      </c>
      <c r="J38" s="137">
        <v>3.696</v>
      </c>
      <c r="K38" s="137">
        <v>4.5600000000000005</v>
      </c>
      <c r="L38" s="137">
        <v>5.76</v>
      </c>
      <c r="M38" s="137">
        <v>6.96</v>
      </c>
      <c r="N38" s="137">
        <v>8.16</v>
      </c>
      <c r="O38" s="137">
        <v>9.36</v>
      </c>
      <c r="P38" s="137">
        <v>10.559999999999999</v>
      </c>
      <c r="Q38" s="137">
        <v>11.52</v>
      </c>
      <c r="R38" s="137">
        <v>11.760000000000002</v>
      </c>
      <c r="S38" s="137">
        <v>12.96</v>
      </c>
      <c r="T38" s="138">
        <v>15.36</v>
      </c>
    </row>
    <row r="39" ht="15.75" customHeight="1">
      <c r="B39" s="67"/>
      <c r="C39" s="68"/>
      <c r="D39" s="68"/>
      <c r="E39" s="103" t="s">
        <v>67</v>
      </c>
      <c r="F39" s="104">
        <v>0.7</v>
      </c>
      <c r="G39" s="104">
        <v>1.1</v>
      </c>
      <c r="H39" s="104">
        <v>1.3</v>
      </c>
      <c r="I39" s="104">
        <v>1.4</v>
      </c>
      <c r="J39" s="104">
        <v>1.4</v>
      </c>
      <c r="K39" s="104">
        <v>1.8</v>
      </c>
      <c r="L39" s="104">
        <v>2.4</v>
      </c>
      <c r="M39" s="104">
        <v>3.0</v>
      </c>
      <c r="N39" s="104">
        <v>3.5</v>
      </c>
      <c r="O39" s="104">
        <v>4.1</v>
      </c>
      <c r="P39" s="104">
        <v>4.6</v>
      </c>
      <c r="Q39" s="104">
        <v>5.1</v>
      </c>
      <c r="R39" s="104">
        <v>5.2</v>
      </c>
      <c r="S39" s="104">
        <v>5.8</v>
      </c>
      <c r="T39" s="105">
        <v>6.9</v>
      </c>
    </row>
    <row r="40" ht="15.75" customHeight="1">
      <c r="B40" s="89">
        <v>3.0</v>
      </c>
      <c r="C40" s="90">
        <v>106.0</v>
      </c>
      <c r="D40" s="90" t="s">
        <v>99</v>
      </c>
      <c r="E40" s="91" t="s">
        <v>66</v>
      </c>
      <c r="F40" s="137">
        <v>3.504</v>
      </c>
      <c r="G40" s="137">
        <v>4.584</v>
      </c>
      <c r="H40" s="137">
        <v>5.16</v>
      </c>
      <c r="I40" s="137">
        <v>5.52</v>
      </c>
      <c r="J40" s="137">
        <v>5.664</v>
      </c>
      <c r="K40" s="137">
        <v>6.960000000000001</v>
      </c>
      <c r="L40" s="137">
        <v>8.76</v>
      </c>
      <c r="M40" s="137">
        <v>10.56</v>
      </c>
      <c r="N40" s="137">
        <v>12.360000000000001</v>
      </c>
      <c r="O40" s="137">
        <v>14.160000000000002</v>
      </c>
      <c r="P40" s="137">
        <v>15.959999999999999</v>
      </c>
      <c r="Q40" s="137">
        <v>17.4</v>
      </c>
      <c r="R40" s="137">
        <v>17.76</v>
      </c>
      <c r="S40" s="137">
        <v>19.56</v>
      </c>
      <c r="T40" s="138">
        <v>23.16</v>
      </c>
    </row>
    <row r="41" ht="15.75" customHeight="1">
      <c r="B41" s="73"/>
      <c r="C41" s="74"/>
      <c r="D41" s="74"/>
      <c r="E41" s="94" t="s">
        <v>67</v>
      </c>
      <c r="F41" s="96">
        <v>1.1</v>
      </c>
      <c r="G41" s="96">
        <v>1.6</v>
      </c>
      <c r="H41" s="96">
        <v>1.9</v>
      </c>
      <c r="I41" s="96">
        <v>2.1</v>
      </c>
      <c r="J41" s="96">
        <v>2.2</v>
      </c>
      <c r="K41" s="96">
        <v>2.8</v>
      </c>
      <c r="L41" s="96">
        <v>3.6</v>
      </c>
      <c r="M41" s="96">
        <v>4.4</v>
      </c>
      <c r="N41" s="96">
        <v>5.3</v>
      </c>
      <c r="O41" s="96">
        <v>6.1</v>
      </c>
      <c r="P41" s="96">
        <v>7.0</v>
      </c>
      <c r="Q41" s="96">
        <v>7.7</v>
      </c>
      <c r="R41" s="96">
        <v>7.8</v>
      </c>
      <c r="S41" s="96">
        <v>8.7</v>
      </c>
      <c r="T41" s="97">
        <v>10.4</v>
      </c>
    </row>
    <row r="42" ht="15.75" customHeight="1">
      <c r="B42" s="89">
        <v>4.0</v>
      </c>
      <c r="C42" s="90">
        <v>162.0</v>
      </c>
      <c r="D42" s="90">
        <v>84.0</v>
      </c>
      <c r="E42" s="91" t="s">
        <v>66</v>
      </c>
      <c r="F42" s="139">
        <v>4.752000000000001</v>
      </c>
      <c r="G42" s="139">
        <v>6.192</v>
      </c>
      <c r="H42" s="139">
        <v>6.96</v>
      </c>
      <c r="I42" s="139">
        <v>7.44</v>
      </c>
      <c r="J42" s="139">
        <v>7.632000000000001</v>
      </c>
      <c r="K42" s="139">
        <v>9.36</v>
      </c>
      <c r="L42" s="139">
        <v>11.76</v>
      </c>
      <c r="M42" s="139">
        <v>14.16</v>
      </c>
      <c r="N42" s="139">
        <v>16.560000000000002</v>
      </c>
      <c r="O42" s="139">
        <v>18.96</v>
      </c>
      <c r="P42" s="139">
        <v>21.36</v>
      </c>
      <c r="Q42" s="139">
        <v>23.28</v>
      </c>
      <c r="R42" s="139">
        <v>23.76</v>
      </c>
      <c r="S42" s="139">
        <v>26.16</v>
      </c>
      <c r="T42" s="140">
        <v>30.96</v>
      </c>
    </row>
    <row r="43" ht="15.75" customHeight="1">
      <c r="B43" s="73"/>
      <c r="C43" s="74"/>
      <c r="D43" s="74"/>
      <c r="E43" s="94" t="s">
        <v>67</v>
      </c>
      <c r="F43" s="96">
        <v>1.5</v>
      </c>
      <c r="G43" s="96">
        <v>2.2</v>
      </c>
      <c r="H43" s="96">
        <v>2.6</v>
      </c>
      <c r="I43" s="96">
        <v>2.8</v>
      </c>
      <c r="J43" s="96">
        <v>2.9</v>
      </c>
      <c r="K43" s="96">
        <v>3.7</v>
      </c>
      <c r="L43" s="96">
        <v>4.8</v>
      </c>
      <c r="M43" s="96">
        <v>5.9</v>
      </c>
      <c r="N43" s="96">
        <v>7.1</v>
      </c>
      <c r="O43" s="96">
        <v>8.2</v>
      </c>
      <c r="P43" s="96">
        <v>9.3</v>
      </c>
      <c r="Q43" s="96">
        <v>10.2</v>
      </c>
      <c r="R43" s="96">
        <v>10.4</v>
      </c>
      <c r="S43" s="96">
        <v>11.6</v>
      </c>
      <c r="T43" s="97">
        <v>13.8</v>
      </c>
    </row>
    <row r="44" ht="15.75" customHeight="1">
      <c r="B44" s="89">
        <v>5.0</v>
      </c>
      <c r="C44" s="90">
        <v>218.0</v>
      </c>
      <c r="D44" s="90" t="s">
        <v>100</v>
      </c>
      <c r="E44" s="91" t="s">
        <v>66</v>
      </c>
      <c r="F44" s="137">
        <v>6.0</v>
      </c>
      <c r="G44" s="137">
        <v>7.800000000000001</v>
      </c>
      <c r="H44" s="137">
        <v>8.76</v>
      </c>
      <c r="I44" s="137">
        <v>9.360000000000001</v>
      </c>
      <c r="J44" s="137">
        <v>9.600000000000001</v>
      </c>
      <c r="K44" s="137">
        <v>11.76</v>
      </c>
      <c r="L44" s="137">
        <v>14.76</v>
      </c>
      <c r="M44" s="137">
        <v>17.76</v>
      </c>
      <c r="N44" s="137">
        <v>20.76</v>
      </c>
      <c r="O44" s="137">
        <v>23.76</v>
      </c>
      <c r="P44" s="137">
        <v>26.76</v>
      </c>
      <c r="Q44" s="137">
        <v>29.160000000000004</v>
      </c>
      <c r="R44" s="137">
        <v>29.76</v>
      </c>
      <c r="S44" s="137">
        <v>32.76</v>
      </c>
      <c r="T44" s="138">
        <v>38.76</v>
      </c>
    </row>
    <row r="45" ht="15.75" customHeight="1">
      <c r="B45" s="73"/>
      <c r="C45" s="74"/>
      <c r="D45" s="74"/>
      <c r="E45" s="94" t="s">
        <v>67</v>
      </c>
      <c r="F45" s="96">
        <v>1.9</v>
      </c>
      <c r="G45" s="96">
        <v>2.8</v>
      </c>
      <c r="H45" s="96">
        <v>3.2</v>
      </c>
      <c r="I45" s="96">
        <v>3.5</v>
      </c>
      <c r="J45" s="96">
        <v>3.6</v>
      </c>
      <c r="K45" s="96">
        <v>4.6</v>
      </c>
      <c r="L45" s="96">
        <v>6.0</v>
      </c>
      <c r="M45" s="96">
        <v>7.4</v>
      </c>
      <c r="N45" s="96">
        <v>8.8</v>
      </c>
      <c r="O45" s="96">
        <v>10.2</v>
      </c>
      <c r="P45" s="96">
        <v>11.7</v>
      </c>
      <c r="Q45" s="96">
        <v>12.8</v>
      </c>
      <c r="R45" s="96">
        <v>13.1</v>
      </c>
      <c r="S45" s="96">
        <v>14.5</v>
      </c>
      <c r="T45" s="97">
        <v>17.3</v>
      </c>
    </row>
    <row r="46" ht="15.75" customHeight="1">
      <c r="B46" s="98">
        <v>6.0</v>
      </c>
      <c r="C46" s="99">
        <v>274.0</v>
      </c>
      <c r="D46" s="90">
        <v>140.0</v>
      </c>
      <c r="E46" s="100" t="s">
        <v>66</v>
      </c>
      <c r="F46" s="139">
        <v>7.247999999999999</v>
      </c>
      <c r="G46" s="139">
        <v>9.408</v>
      </c>
      <c r="H46" s="139">
        <v>10.559999999999999</v>
      </c>
      <c r="I46" s="139">
        <v>11.28</v>
      </c>
      <c r="J46" s="139">
        <v>11.568</v>
      </c>
      <c r="K46" s="139">
        <v>14.16</v>
      </c>
      <c r="L46" s="139">
        <v>17.759999999999998</v>
      </c>
      <c r="M46" s="139">
        <v>21.36</v>
      </c>
      <c r="N46" s="139">
        <v>24.96</v>
      </c>
      <c r="O46" s="139">
        <v>28.560000000000002</v>
      </c>
      <c r="P46" s="139">
        <v>32.16</v>
      </c>
      <c r="Q46" s="139">
        <v>35.04</v>
      </c>
      <c r="R46" s="139">
        <v>35.760000000000005</v>
      </c>
      <c r="S46" s="139">
        <v>39.36</v>
      </c>
      <c r="T46" s="140">
        <v>46.56</v>
      </c>
    </row>
    <row r="47" ht="15.75" customHeight="1">
      <c r="B47" s="67"/>
      <c r="C47" s="74"/>
      <c r="D47" s="74"/>
      <c r="E47" s="103" t="s">
        <v>67</v>
      </c>
      <c r="F47" s="96">
        <v>2.3</v>
      </c>
      <c r="G47" s="96">
        <v>3.3</v>
      </c>
      <c r="H47" s="96">
        <v>3.9</v>
      </c>
      <c r="I47" s="96">
        <v>4.2</v>
      </c>
      <c r="J47" s="96">
        <v>4.3</v>
      </c>
      <c r="K47" s="96">
        <v>5.6</v>
      </c>
      <c r="L47" s="96">
        <v>7.2</v>
      </c>
      <c r="M47" s="96">
        <v>8.9</v>
      </c>
      <c r="N47" s="96">
        <v>10.6</v>
      </c>
      <c r="O47" s="96">
        <v>12.3</v>
      </c>
      <c r="P47" s="96">
        <v>14.0</v>
      </c>
      <c r="Q47" s="96">
        <v>15.3</v>
      </c>
      <c r="R47" s="96">
        <v>15.7</v>
      </c>
      <c r="S47" s="96">
        <v>17.4</v>
      </c>
      <c r="T47" s="97">
        <v>20.7</v>
      </c>
    </row>
    <row r="48" ht="15.75" customHeight="1">
      <c r="B48" s="89">
        <v>7.0</v>
      </c>
      <c r="C48" s="90">
        <v>330.0</v>
      </c>
      <c r="D48" s="90" t="s">
        <v>101</v>
      </c>
      <c r="E48" s="91" t="s">
        <v>66</v>
      </c>
      <c r="F48" s="141">
        <v>8.496</v>
      </c>
      <c r="G48" s="141">
        <v>11.016</v>
      </c>
      <c r="H48" s="141">
        <v>12.36</v>
      </c>
      <c r="I48" s="141">
        <v>13.2</v>
      </c>
      <c r="J48" s="141">
        <v>13.536000000000001</v>
      </c>
      <c r="K48" s="141">
        <v>16.56</v>
      </c>
      <c r="L48" s="141">
        <v>20.76</v>
      </c>
      <c r="M48" s="141">
        <v>24.96</v>
      </c>
      <c r="N48" s="141">
        <v>29.16</v>
      </c>
      <c r="O48" s="141">
        <v>33.36</v>
      </c>
      <c r="P48" s="141">
        <v>37.56</v>
      </c>
      <c r="Q48" s="141">
        <v>40.92</v>
      </c>
      <c r="R48" s="141">
        <v>41.760000000000005</v>
      </c>
      <c r="S48" s="141">
        <v>45.96</v>
      </c>
      <c r="T48" s="142">
        <v>54.36</v>
      </c>
    </row>
    <row r="49" ht="15.75" customHeight="1">
      <c r="B49" s="73"/>
      <c r="C49" s="74"/>
      <c r="D49" s="74"/>
      <c r="E49" s="94" t="s">
        <v>67</v>
      </c>
      <c r="F49" s="104">
        <v>2.7</v>
      </c>
      <c r="G49" s="104">
        <v>3.9</v>
      </c>
      <c r="H49" s="104">
        <v>4.5</v>
      </c>
      <c r="I49" s="104">
        <v>4.9</v>
      </c>
      <c r="J49" s="104">
        <v>5.1</v>
      </c>
      <c r="K49" s="104">
        <v>6.5</v>
      </c>
      <c r="L49" s="104">
        <v>8.5</v>
      </c>
      <c r="M49" s="104">
        <v>10.4</v>
      </c>
      <c r="N49" s="104">
        <v>12.4</v>
      </c>
      <c r="O49" s="104">
        <v>14.4</v>
      </c>
      <c r="P49" s="104">
        <v>16.3</v>
      </c>
      <c r="Q49" s="104">
        <v>17.9</v>
      </c>
      <c r="R49" s="104">
        <v>18.3</v>
      </c>
      <c r="S49" s="104">
        <v>20.3</v>
      </c>
      <c r="T49" s="105">
        <v>24.2</v>
      </c>
    </row>
    <row r="50" ht="15.75" customHeight="1">
      <c r="B50" s="98">
        <v>8.0</v>
      </c>
      <c r="C50" s="90">
        <v>386.0</v>
      </c>
      <c r="D50" s="90">
        <v>196.0</v>
      </c>
      <c r="E50" s="100" t="s">
        <v>66</v>
      </c>
      <c r="F50" s="137">
        <v>9.744</v>
      </c>
      <c r="G50" s="137">
        <v>12.624</v>
      </c>
      <c r="H50" s="137">
        <v>14.16</v>
      </c>
      <c r="I50" s="137">
        <v>15.120000000000001</v>
      </c>
      <c r="J50" s="137">
        <v>15.504000000000001</v>
      </c>
      <c r="K50" s="137">
        <v>18.96</v>
      </c>
      <c r="L50" s="137">
        <v>23.759999999999998</v>
      </c>
      <c r="M50" s="137">
        <v>28.560000000000002</v>
      </c>
      <c r="N50" s="137">
        <v>33.36</v>
      </c>
      <c r="O50" s="137">
        <v>38.160000000000004</v>
      </c>
      <c r="P50" s="137">
        <v>42.96</v>
      </c>
      <c r="Q50" s="137">
        <v>46.800000000000004</v>
      </c>
      <c r="R50" s="137">
        <v>47.760000000000005</v>
      </c>
      <c r="S50" s="137">
        <v>52.56</v>
      </c>
      <c r="T50" s="138">
        <v>62.160000000000004</v>
      </c>
    </row>
    <row r="51" ht="15.75" customHeight="1">
      <c r="B51" s="67"/>
      <c r="C51" s="74"/>
      <c r="D51" s="74"/>
      <c r="E51" s="103" t="s">
        <v>67</v>
      </c>
      <c r="F51" s="96">
        <v>3.1</v>
      </c>
      <c r="G51" s="96">
        <v>4.4</v>
      </c>
      <c r="H51" s="96">
        <v>5.2</v>
      </c>
      <c r="I51" s="96">
        <v>5.6</v>
      </c>
      <c r="J51" s="96">
        <v>5.8</v>
      </c>
      <c r="K51" s="96">
        <v>7.4</v>
      </c>
      <c r="L51" s="96">
        <v>9.7</v>
      </c>
      <c r="M51" s="96">
        <v>11.9</v>
      </c>
      <c r="N51" s="96">
        <v>14.2</v>
      </c>
      <c r="O51" s="96">
        <v>16.4</v>
      </c>
      <c r="P51" s="96">
        <v>18.7</v>
      </c>
      <c r="Q51" s="96">
        <v>20.5</v>
      </c>
      <c r="R51" s="96">
        <v>20.9</v>
      </c>
      <c r="S51" s="96">
        <v>23.2</v>
      </c>
      <c r="T51" s="97">
        <v>27.7</v>
      </c>
    </row>
    <row r="52" ht="15.75" customHeight="1">
      <c r="B52" s="89">
        <v>9.0</v>
      </c>
      <c r="C52" s="90">
        <v>442.0</v>
      </c>
      <c r="D52" s="90" t="s">
        <v>102</v>
      </c>
      <c r="E52" s="91" t="s">
        <v>66</v>
      </c>
      <c r="F52" s="141">
        <v>10.992</v>
      </c>
      <c r="G52" s="141">
        <v>14.232</v>
      </c>
      <c r="H52" s="141">
        <v>15.959999999999999</v>
      </c>
      <c r="I52" s="141">
        <v>17.04</v>
      </c>
      <c r="J52" s="141">
        <v>17.472</v>
      </c>
      <c r="K52" s="141">
        <v>21.36</v>
      </c>
      <c r="L52" s="141">
        <v>26.759999999999998</v>
      </c>
      <c r="M52" s="141">
        <v>32.16</v>
      </c>
      <c r="N52" s="141">
        <v>37.56</v>
      </c>
      <c r="O52" s="141">
        <v>42.96000000000001</v>
      </c>
      <c r="P52" s="141">
        <v>48.36</v>
      </c>
      <c r="Q52" s="141">
        <v>52.68000000000001</v>
      </c>
      <c r="R52" s="141">
        <v>53.760000000000005</v>
      </c>
      <c r="S52" s="141">
        <v>59.16</v>
      </c>
      <c r="T52" s="142">
        <v>69.96</v>
      </c>
    </row>
    <row r="53" ht="15.75" customHeight="1">
      <c r="B53" s="73"/>
      <c r="C53" s="74"/>
      <c r="D53" s="74"/>
      <c r="E53" s="94" t="s">
        <v>67</v>
      </c>
      <c r="F53" s="104">
        <v>3.5</v>
      </c>
      <c r="G53" s="104">
        <v>5.0</v>
      </c>
      <c r="H53" s="104">
        <v>5.8</v>
      </c>
      <c r="I53" s="104">
        <v>6.3</v>
      </c>
      <c r="J53" s="104">
        <v>6.5</v>
      </c>
      <c r="K53" s="104">
        <v>8.4</v>
      </c>
      <c r="L53" s="104">
        <v>10.9</v>
      </c>
      <c r="M53" s="104">
        <v>13.4</v>
      </c>
      <c r="N53" s="104">
        <v>15.9</v>
      </c>
      <c r="O53" s="104">
        <v>18.5</v>
      </c>
      <c r="P53" s="104">
        <v>21.0</v>
      </c>
      <c r="Q53" s="104">
        <v>23.0</v>
      </c>
      <c r="R53" s="104">
        <v>23.5</v>
      </c>
      <c r="S53" s="104">
        <v>26.1</v>
      </c>
      <c r="T53" s="105">
        <v>31.1</v>
      </c>
    </row>
    <row r="54" ht="15.75" customHeight="1">
      <c r="B54" s="89">
        <v>10.0</v>
      </c>
      <c r="C54" s="90">
        <v>498.0</v>
      </c>
      <c r="D54" s="90">
        <v>252.0</v>
      </c>
      <c r="E54" s="91" t="s">
        <v>66</v>
      </c>
      <c r="F54" s="137">
        <v>12.24</v>
      </c>
      <c r="G54" s="137">
        <v>15.84</v>
      </c>
      <c r="H54" s="137">
        <v>17.759999999999998</v>
      </c>
      <c r="I54" s="137">
        <v>18.96</v>
      </c>
      <c r="J54" s="137">
        <v>19.44</v>
      </c>
      <c r="K54" s="137">
        <v>23.759999999999998</v>
      </c>
      <c r="L54" s="137">
        <v>29.759999999999998</v>
      </c>
      <c r="M54" s="137">
        <v>35.76</v>
      </c>
      <c r="N54" s="137">
        <v>41.76</v>
      </c>
      <c r="O54" s="137">
        <v>47.76</v>
      </c>
      <c r="P54" s="137">
        <v>53.76</v>
      </c>
      <c r="Q54" s="137">
        <v>58.56</v>
      </c>
      <c r="R54" s="137">
        <v>59.76</v>
      </c>
      <c r="S54" s="137">
        <v>65.76</v>
      </c>
      <c r="T54" s="138">
        <v>77.76</v>
      </c>
    </row>
    <row r="55" ht="15.75" customHeight="1">
      <c r="B55" s="73"/>
      <c r="C55" s="74"/>
      <c r="D55" s="74"/>
      <c r="E55" s="94" t="s">
        <v>67</v>
      </c>
      <c r="F55" s="96">
        <v>3.9</v>
      </c>
      <c r="G55" s="96">
        <v>5.6</v>
      </c>
      <c r="H55" s="96">
        <v>6.5</v>
      </c>
      <c r="I55" s="96">
        <v>7.0</v>
      </c>
      <c r="J55" s="96">
        <v>7.3</v>
      </c>
      <c r="K55" s="96">
        <v>9.3</v>
      </c>
      <c r="L55" s="96">
        <v>12.1</v>
      </c>
      <c r="M55" s="96">
        <v>14.9</v>
      </c>
      <c r="N55" s="96">
        <v>17.7</v>
      </c>
      <c r="O55" s="96">
        <v>20.5</v>
      </c>
      <c r="P55" s="96">
        <v>23.3</v>
      </c>
      <c r="Q55" s="96">
        <v>25.6</v>
      </c>
      <c r="R55" s="96">
        <v>26.2</v>
      </c>
      <c r="S55" s="96">
        <v>29.0</v>
      </c>
      <c r="T55" s="97">
        <v>34.6</v>
      </c>
    </row>
    <row r="56" ht="15.75" customHeight="1">
      <c r="B56" s="89">
        <v>11.0</v>
      </c>
      <c r="C56" s="90">
        <v>554.0</v>
      </c>
      <c r="D56" s="90" t="s">
        <v>103</v>
      </c>
      <c r="E56" s="91" t="s">
        <v>66</v>
      </c>
      <c r="F56" s="139">
        <v>13.488</v>
      </c>
      <c r="G56" s="139">
        <v>17.448</v>
      </c>
      <c r="H56" s="139">
        <v>19.56</v>
      </c>
      <c r="I56" s="139">
        <v>20.880000000000003</v>
      </c>
      <c r="J56" s="139">
        <v>21.408</v>
      </c>
      <c r="K56" s="139">
        <v>26.16</v>
      </c>
      <c r="L56" s="139">
        <v>32.76</v>
      </c>
      <c r="M56" s="139">
        <v>39.36</v>
      </c>
      <c r="N56" s="139">
        <v>45.96</v>
      </c>
      <c r="O56" s="139">
        <v>52.56</v>
      </c>
      <c r="P56" s="139">
        <v>59.16</v>
      </c>
      <c r="Q56" s="139">
        <v>64.44000000000001</v>
      </c>
      <c r="R56" s="139">
        <v>65.76</v>
      </c>
      <c r="S56" s="139">
        <v>72.36</v>
      </c>
      <c r="T56" s="140">
        <v>85.56</v>
      </c>
    </row>
    <row r="57" ht="15.75" customHeight="1">
      <c r="B57" s="73"/>
      <c r="C57" s="74"/>
      <c r="D57" s="74"/>
      <c r="E57" s="94" t="s">
        <v>67</v>
      </c>
      <c r="F57" s="96">
        <v>4.3</v>
      </c>
      <c r="G57" s="96">
        <v>6.1</v>
      </c>
      <c r="H57" s="96">
        <v>7.1</v>
      </c>
      <c r="I57" s="96">
        <v>7.7</v>
      </c>
      <c r="J57" s="96">
        <v>8.0</v>
      </c>
      <c r="K57" s="96">
        <v>10.2</v>
      </c>
      <c r="L57" s="96">
        <v>13.3</v>
      </c>
      <c r="M57" s="96">
        <v>16.4</v>
      </c>
      <c r="N57" s="96">
        <v>19.5</v>
      </c>
      <c r="O57" s="96">
        <v>22.6</v>
      </c>
      <c r="P57" s="96">
        <v>25.7</v>
      </c>
      <c r="Q57" s="96">
        <v>28.2</v>
      </c>
      <c r="R57" s="96">
        <v>28.8</v>
      </c>
      <c r="S57" s="96">
        <v>31.9</v>
      </c>
      <c r="T57" s="97">
        <v>38.1</v>
      </c>
    </row>
    <row r="58" ht="15.75" customHeight="1">
      <c r="B58" s="89">
        <v>12.0</v>
      </c>
      <c r="C58" s="90">
        <v>610.0</v>
      </c>
      <c r="D58" s="90">
        <v>308.0</v>
      </c>
      <c r="E58" s="91" t="s">
        <v>66</v>
      </c>
      <c r="F58" s="141">
        <v>14.736</v>
      </c>
      <c r="G58" s="141">
        <v>19.056</v>
      </c>
      <c r="H58" s="141">
        <v>21.36</v>
      </c>
      <c r="I58" s="141">
        <v>22.8</v>
      </c>
      <c r="J58" s="141">
        <v>23.376</v>
      </c>
      <c r="K58" s="141">
        <v>28.560000000000002</v>
      </c>
      <c r="L58" s="141">
        <v>35.76</v>
      </c>
      <c r="M58" s="141">
        <v>42.96</v>
      </c>
      <c r="N58" s="141">
        <v>50.160000000000004</v>
      </c>
      <c r="O58" s="141">
        <v>57.36000000000001</v>
      </c>
      <c r="P58" s="141">
        <v>64.55999999999999</v>
      </c>
      <c r="Q58" s="141">
        <v>70.32</v>
      </c>
      <c r="R58" s="141">
        <v>71.76</v>
      </c>
      <c r="S58" s="141">
        <v>78.96</v>
      </c>
      <c r="T58" s="142">
        <v>93.36</v>
      </c>
    </row>
    <row r="59" ht="15.75" customHeight="1">
      <c r="B59" s="67"/>
      <c r="C59" s="74"/>
      <c r="D59" s="74"/>
      <c r="E59" s="94" t="s">
        <v>67</v>
      </c>
      <c r="F59" s="104">
        <v>4.7</v>
      </c>
      <c r="G59" s="104">
        <v>6.7</v>
      </c>
      <c r="H59" s="104">
        <v>7.8</v>
      </c>
      <c r="I59" s="104">
        <v>8.4</v>
      </c>
      <c r="J59" s="104">
        <v>8.7</v>
      </c>
      <c r="K59" s="104">
        <v>11.1</v>
      </c>
      <c r="L59" s="104">
        <v>14.5</v>
      </c>
      <c r="M59" s="104">
        <v>17.9</v>
      </c>
      <c r="N59" s="104">
        <v>21.3</v>
      </c>
      <c r="O59" s="104">
        <v>24.6</v>
      </c>
      <c r="P59" s="104">
        <v>28.0</v>
      </c>
      <c r="Q59" s="104">
        <v>30.7</v>
      </c>
      <c r="R59" s="104">
        <v>31.4</v>
      </c>
      <c r="S59" s="104">
        <v>34.8</v>
      </c>
      <c r="T59" s="105">
        <v>41.5</v>
      </c>
    </row>
    <row r="60" ht="15.75" customHeight="1">
      <c r="B60" s="89">
        <v>13.0</v>
      </c>
      <c r="C60" s="90">
        <v>666.0</v>
      </c>
      <c r="D60" s="90" t="s">
        <v>104</v>
      </c>
      <c r="E60" s="91" t="s">
        <v>66</v>
      </c>
      <c r="F60" s="137">
        <v>15.984</v>
      </c>
      <c r="G60" s="137">
        <v>20.664</v>
      </c>
      <c r="H60" s="137">
        <v>23.16</v>
      </c>
      <c r="I60" s="137">
        <v>24.72</v>
      </c>
      <c r="J60" s="137">
        <v>25.344</v>
      </c>
      <c r="K60" s="137">
        <v>30.96</v>
      </c>
      <c r="L60" s="137">
        <v>38.76</v>
      </c>
      <c r="M60" s="137">
        <v>46.56</v>
      </c>
      <c r="N60" s="137">
        <v>54.36000000000001</v>
      </c>
      <c r="O60" s="137">
        <v>62.160000000000004</v>
      </c>
      <c r="P60" s="137">
        <v>69.96</v>
      </c>
      <c r="Q60" s="137">
        <v>76.2</v>
      </c>
      <c r="R60" s="137">
        <v>77.76</v>
      </c>
      <c r="S60" s="137">
        <v>85.56</v>
      </c>
      <c r="T60" s="138">
        <v>101.16000000000001</v>
      </c>
    </row>
    <row r="61" ht="15.75" customHeight="1">
      <c r="B61" s="73"/>
      <c r="C61" s="74"/>
      <c r="D61" s="74"/>
      <c r="E61" s="94" t="s">
        <v>67</v>
      </c>
      <c r="F61" s="96">
        <v>5.1</v>
      </c>
      <c r="G61" s="96">
        <v>7.3</v>
      </c>
      <c r="H61" s="96">
        <v>8.4</v>
      </c>
      <c r="I61" s="96">
        <v>9.2</v>
      </c>
      <c r="J61" s="96">
        <v>9.4</v>
      </c>
      <c r="K61" s="96">
        <v>12.1</v>
      </c>
      <c r="L61" s="96">
        <v>15.7</v>
      </c>
      <c r="M61" s="96">
        <v>19.4</v>
      </c>
      <c r="N61" s="96">
        <v>23.0</v>
      </c>
      <c r="O61" s="96">
        <v>26.7</v>
      </c>
      <c r="P61" s="96">
        <v>30.4</v>
      </c>
      <c r="Q61" s="96">
        <v>33.3</v>
      </c>
      <c r="R61" s="96">
        <v>34.0</v>
      </c>
      <c r="S61" s="96">
        <v>37.7</v>
      </c>
      <c r="T61" s="97">
        <v>45.0</v>
      </c>
    </row>
    <row r="62" ht="15.75" customHeight="1">
      <c r="B62" s="89">
        <v>14.0</v>
      </c>
      <c r="C62" s="90">
        <v>722.0</v>
      </c>
      <c r="D62" s="90">
        <v>364.0</v>
      </c>
      <c r="E62" s="91" t="s">
        <v>66</v>
      </c>
      <c r="F62" s="139">
        <v>17.232</v>
      </c>
      <c r="G62" s="139">
        <v>22.272</v>
      </c>
      <c r="H62" s="139">
        <v>24.96</v>
      </c>
      <c r="I62" s="139">
        <v>26.64</v>
      </c>
      <c r="J62" s="139">
        <v>27.312</v>
      </c>
      <c r="K62" s="139">
        <v>33.36</v>
      </c>
      <c r="L62" s="139">
        <v>41.760000000000005</v>
      </c>
      <c r="M62" s="139">
        <v>50.16</v>
      </c>
      <c r="N62" s="139">
        <v>58.56</v>
      </c>
      <c r="O62" s="139">
        <v>66.96000000000001</v>
      </c>
      <c r="P62" s="139">
        <v>75.36</v>
      </c>
      <c r="Q62" s="139">
        <v>82.08</v>
      </c>
      <c r="R62" s="139">
        <v>83.76</v>
      </c>
      <c r="S62" s="139">
        <v>92.16</v>
      </c>
      <c r="T62" s="140">
        <v>108.96</v>
      </c>
    </row>
    <row r="63" ht="15.75" customHeight="1">
      <c r="B63" s="73"/>
      <c r="C63" s="74"/>
      <c r="D63" s="74"/>
      <c r="E63" s="94" t="s">
        <v>67</v>
      </c>
      <c r="F63" s="96">
        <v>5.5</v>
      </c>
      <c r="G63" s="96">
        <v>7.8</v>
      </c>
      <c r="H63" s="96">
        <v>9.1</v>
      </c>
      <c r="I63" s="96">
        <v>9.9</v>
      </c>
      <c r="J63" s="96">
        <v>10.2</v>
      </c>
      <c r="K63" s="96">
        <v>13.0</v>
      </c>
      <c r="L63" s="96">
        <v>16.9</v>
      </c>
      <c r="M63" s="96">
        <v>20.9</v>
      </c>
      <c r="N63" s="96">
        <v>24.8</v>
      </c>
      <c r="O63" s="96">
        <v>28.8</v>
      </c>
      <c r="P63" s="96">
        <v>32.7</v>
      </c>
      <c r="Q63" s="96">
        <v>35.8</v>
      </c>
      <c r="R63" s="96">
        <v>36.6</v>
      </c>
      <c r="S63" s="96">
        <v>40.6</v>
      </c>
      <c r="T63" s="97">
        <v>48.4</v>
      </c>
    </row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4">
    <mergeCell ref="B1:E1"/>
    <mergeCell ref="M2:N2"/>
    <mergeCell ref="O2:T2"/>
    <mergeCell ref="K3:L3"/>
    <mergeCell ref="M3:Q3"/>
    <mergeCell ref="B5:E5"/>
    <mergeCell ref="M5:Q5"/>
    <mergeCell ref="D6:E6"/>
    <mergeCell ref="B7:B8"/>
    <mergeCell ref="C7:C8"/>
    <mergeCell ref="D7:E7"/>
    <mergeCell ref="D8:E8"/>
    <mergeCell ref="B9:B10"/>
    <mergeCell ref="C9:C10"/>
    <mergeCell ref="D9:E9"/>
    <mergeCell ref="D10:E10"/>
    <mergeCell ref="D11:E11"/>
    <mergeCell ref="D12:E12"/>
    <mergeCell ref="D13:E13"/>
    <mergeCell ref="D14:E14"/>
    <mergeCell ref="D15:E15"/>
    <mergeCell ref="B17:B18"/>
    <mergeCell ref="B19:B20"/>
    <mergeCell ref="B21:B22"/>
    <mergeCell ref="B23:B24"/>
    <mergeCell ref="B25:B26"/>
    <mergeCell ref="B27:B28"/>
    <mergeCell ref="B29:B30"/>
    <mergeCell ref="B31:B32"/>
    <mergeCell ref="B11:B12"/>
    <mergeCell ref="C11:C12"/>
    <mergeCell ref="B13:B14"/>
    <mergeCell ref="C13:C14"/>
    <mergeCell ref="B15:B16"/>
    <mergeCell ref="C15:C16"/>
    <mergeCell ref="C17:C18"/>
    <mergeCell ref="D16:E16"/>
    <mergeCell ref="D17:E17"/>
    <mergeCell ref="D18:E18"/>
    <mergeCell ref="D19:E19"/>
    <mergeCell ref="D20:E20"/>
    <mergeCell ref="D21:E21"/>
    <mergeCell ref="D22:E22"/>
    <mergeCell ref="D32:E32"/>
    <mergeCell ref="F36:T36"/>
    <mergeCell ref="E37:T37"/>
    <mergeCell ref="C19:C20"/>
    <mergeCell ref="C21:C22"/>
    <mergeCell ref="C23:C24"/>
    <mergeCell ref="C25:C26"/>
    <mergeCell ref="C27:C28"/>
    <mergeCell ref="C29:C30"/>
    <mergeCell ref="C31:C32"/>
    <mergeCell ref="C60:C61"/>
    <mergeCell ref="D60:D61"/>
    <mergeCell ref="B62:B63"/>
    <mergeCell ref="C62:C63"/>
    <mergeCell ref="D62:D63"/>
    <mergeCell ref="B56:B57"/>
    <mergeCell ref="C56:C57"/>
    <mergeCell ref="D56:D57"/>
    <mergeCell ref="B58:B59"/>
    <mergeCell ref="C58:C59"/>
    <mergeCell ref="D58:D59"/>
    <mergeCell ref="B60:B61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B34:E34"/>
    <mergeCell ref="B35:E35"/>
    <mergeCell ref="B36:E36"/>
    <mergeCell ref="C38:C39"/>
    <mergeCell ref="D38:D39"/>
    <mergeCell ref="B38:B39"/>
    <mergeCell ref="B40:B41"/>
    <mergeCell ref="C40:C41"/>
    <mergeCell ref="D40:D41"/>
    <mergeCell ref="B42:B43"/>
    <mergeCell ref="C42:C43"/>
    <mergeCell ref="D42:D43"/>
    <mergeCell ref="C48:C49"/>
    <mergeCell ref="D48:D49"/>
    <mergeCell ref="B44:B45"/>
    <mergeCell ref="C44:C45"/>
    <mergeCell ref="D44:D45"/>
    <mergeCell ref="B46:B47"/>
    <mergeCell ref="C46:C47"/>
    <mergeCell ref="D46:D47"/>
    <mergeCell ref="B48:B49"/>
    <mergeCell ref="C54:C55"/>
    <mergeCell ref="D54:D55"/>
    <mergeCell ref="B50:B51"/>
    <mergeCell ref="C50:C51"/>
    <mergeCell ref="D50:D51"/>
    <mergeCell ref="B52:B53"/>
    <mergeCell ref="C52:C53"/>
    <mergeCell ref="D52:D53"/>
    <mergeCell ref="B54:B55"/>
  </mergeCells>
  <dataValidations>
    <dataValidation type="list" allowBlank="1" showErrorMessage="1" sqref="M5">
      <formula1>$AD$4:$AD$6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5.86"/>
    <col customWidth="1" min="2" max="2" width="7.14"/>
    <col customWidth="1" min="3" max="3" width="12.14"/>
    <col customWidth="1" min="4" max="4" width="21.0"/>
    <col customWidth="1" min="5" max="5" width="10.71"/>
    <col customWidth="1" min="6" max="16" width="8.29"/>
    <col customWidth="1" min="17" max="40" width="8.71"/>
  </cols>
  <sheetData>
    <row r="1" ht="49.5" customHeight="1">
      <c r="B1" s="35"/>
      <c r="H1" s="36" t="s">
        <v>47</v>
      </c>
    </row>
    <row r="2" ht="27.75" customHeight="1">
      <c r="B2" s="34" t="s">
        <v>105</v>
      </c>
      <c r="C2" s="7"/>
      <c r="D2" s="7"/>
      <c r="E2" s="7"/>
      <c r="F2" s="7"/>
      <c r="G2" s="7"/>
      <c r="H2" s="7"/>
      <c r="I2" s="7"/>
      <c r="J2" s="7"/>
      <c r="K2" s="7"/>
      <c r="L2" s="7"/>
      <c r="M2" s="39"/>
      <c r="O2" s="45"/>
      <c r="P2" s="45"/>
    </row>
    <row r="3" ht="30.0" customHeight="1">
      <c r="B3" s="41" t="s">
        <v>49</v>
      </c>
      <c r="C3" s="41"/>
      <c r="D3" s="42"/>
      <c r="E3" s="42"/>
      <c r="F3" s="7"/>
      <c r="G3" s="7"/>
      <c r="H3" s="7"/>
      <c r="I3" s="43" t="s">
        <v>90</v>
      </c>
      <c r="J3" s="44"/>
      <c r="K3" s="43" t="s">
        <v>91</v>
      </c>
      <c r="L3" s="11"/>
      <c r="M3" s="11"/>
      <c r="N3" s="11"/>
      <c r="O3" s="11"/>
      <c r="P3" s="44"/>
    </row>
    <row r="4" ht="15.0" customHeight="1">
      <c r="B4" s="41"/>
      <c r="C4" s="41"/>
      <c r="D4" s="42"/>
      <c r="E4" s="42"/>
      <c r="F4" s="7"/>
      <c r="G4" s="7"/>
      <c r="H4" s="7"/>
      <c r="I4" s="45"/>
      <c r="J4" s="39"/>
      <c r="K4" s="39"/>
      <c r="L4" s="39"/>
      <c r="M4" s="39"/>
      <c r="N4" s="110"/>
      <c r="O4" s="45"/>
      <c r="P4" s="45"/>
      <c r="AD4" s="46" t="s">
        <v>52</v>
      </c>
      <c r="AE4" s="46"/>
      <c r="AF4" s="46"/>
      <c r="AG4" s="46"/>
      <c r="AH4" s="46"/>
      <c r="AI4" s="46"/>
      <c r="AJ4" s="46"/>
      <c r="AK4" s="46"/>
      <c r="AL4" s="46"/>
      <c r="AM4" s="46"/>
      <c r="AN4" s="46"/>
    </row>
    <row r="5" ht="42.75" customHeight="1">
      <c r="B5" s="111" t="s">
        <v>106</v>
      </c>
      <c r="C5" s="27"/>
      <c r="D5" s="48"/>
      <c r="E5" s="112"/>
      <c r="F5" s="113"/>
      <c r="G5" s="50"/>
      <c r="H5" s="51"/>
      <c r="I5" s="51" t="s">
        <v>54</v>
      </c>
      <c r="J5" s="114">
        <v>0.0</v>
      </c>
      <c r="K5" s="49" t="s">
        <v>52</v>
      </c>
      <c r="L5" s="27"/>
      <c r="M5" s="27"/>
      <c r="N5" s="27"/>
      <c r="O5" s="27"/>
      <c r="P5" s="116"/>
      <c r="AC5" s="46"/>
      <c r="AD5" s="117" t="s">
        <v>55</v>
      </c>
      <c r="AE5" s="46"/>
      <c r="AF5" s="46"/>
      <c r="AG5" s="46"/>
      <c r="AH5" s="46"/>
      <c r="AI5" s="46"/>
      <c r="AJ5" s="46"/>
      <c r="AK5" s="46"/>
      <c r="AL5" s="46"/>
      <c r="AM5" s="46"/>
      <c r="AN5" s="46"/>
    </row>
    <row r="6" ht="26.25" customHeight="1">
      <c r="B6" s="144" t="s">
        <v>7</v>
      </c>
      <c r="C6" s="145" t="s">
        <v>57</v>
      </c>
      <c r="D6" s="146" t="s">
        <v>56</v>
      </c>
      <c r="E6" s="120">
        <v>500.0</v>
      </c>
      <c r="F6" s="120">
        <v>550.0</v>
      </c>
      <c r="G6" s="120">
        <v>750.0</v>
      </c>
      <c r="H6" s="120">
        <v>1000.0</v>
      </c>
      <c r="I6" s="120">
        <v>1250.0</v>
      </c>
      <c r="J6" s="120">
        <v>1500.0</v>
      </c>
      <c r="K6" s="120">
        <v>1750.0</v>
      </c>
      <c r="L6" s="120">
        <v>2000.0</v>
      </c>
      <c r="M6" s="120">
        <v>2200.0</v>
      </c>
      <c r="N6" s="120">
        <v>2250.0</v>
      </c>
      <c r="O6" s="120">
        <v>2500.0</v>
      </c>
      <c r="P6" s="147">
        <v>3000.0</v>
      </c>
      <c r="Q6" s="119"/>
      <c r="R6" s="119"/>
      <c r="AC6" s="46"/>
      <c r="AD6" s="46" t="s">
        <v>58</v>
      </c>
      <c r="AE6" s="46"/>
      <c r="AF6" s="46"/>
      <c r="AG6" s="46"/>
      <c r="AH6" s="46"/>
      <c r="AI6" s="46"/>
      <c r="AJ6" s="46"/>
      <c r="AK6" s="46"/>
      <c r="AL6" s="46"/>
      <c r="AM6" s="46"/>
      <c r="AN6" s="46"/>
    </row>
    <row r="7" ht="15.0" customHeight="1">
      <c r="B7" s="89">
        <v>2.0</v>
      </c>
      <c r="C7" s="61">
        <v>106.0</v>
      </c>
      <c r="D7" s="120" t="s">
        <v>59</v>
      </c>
      <c r="E7" s="64">
        <f t="shared" ref="E7:P7" si="1">ROUND(AC7-(AC7*$J$5),0)</f>
        <v>10817</v>
      </c>
      <c r="F7" s="64">
        <f t="shared" si="1"/>
        <v>11636</v>
      </c>
      <c r="G7" s="64">
        <f t="shared" si="1"/>
        <v>12774</v>
      </c>
      <c r="H7" s="64">
        <f t="shared" si="1"/>
        <v>13520</v>
      </c>
      <c r="I7" s="64">
        <f t="shared" si="1"/>
        <v>14801</v>
      </c>
      <c r="J7" s="64">
        <f t="shared" si="1"/>
        <v>15189</v>
      </c>
      <c r="K7" s="64">
        <f t="shared" si="1"/>
        <v>16111</v>
      </c>
      <c r="L7" s="64">
        <f t="shared" si="1"/>
        <v>17435</v>
      </c>
      <c r="M7" s="64">
        <f t="shared" si="1"/>
        <v>20724</v>
      </c>
      <c r="N7" s="64">
        <f t="shared" si="1"/>
        <v>21136</v>
      </c>
      <c r="O7" s="64">
        <f t="shared" si="1"/>
        <v>25761</v>
      </c>
      <c r="P7" s="65">
        <f t="shared" si="1"/>
        <v>30386</v>
      </c>
      <c r="AC7" s="46">
        <v>10817.05556745</v>
      </c>
      <c r="AD7" s="46">
        <v>11635.993314</v>
      </c>
      <c r="AE7" s="46">
        <v>12773.752744500001</v>
      </c>
      <c r="AF7" s="46">
        <v>13520.3295447</v>
      </c>
      <c r="AG7" s="46">
        <v>14801.427293400002</v>
      </c>
      <c r="AH7" s="46">
        <v>15188.735915099996</v>
      </c>
      <c r="AI7" s="46">
        <v>16110.565485300003</v>
      </c>
      <c r="AJ7" s="46">
        <v>17435.476426500005</v>
      </c>
      <c r="AK7" s="46">
        <v>20724.386743500003</v>
      </c>
      <c r="AL7" s="46">
        <v>21135.500533125</v>
      </c>
      <c r="AM7" s="46">
        <v>25760.530666406255</v>
      </c>
      <c r="AN7" s="46">
        <v>30385.560799687504</v>
      </c>
    </row>
    <row r="8" ht="15.0" customHeight="1">
      <c r="B8" s="67"/>
      <c r="C8" s="68"/>
      <c r="D8" s="122" t="str">
        <f>RIGHT($K$5,21)</f>
        <v>ΔТ=70⁰С (95/85/20) Вт</v>
      </c>
      <c r="E8" s="123">
        <f t="shared" ref="E8:P8" si="2">ROUND(IF($D8="ΔТ=70⁰С (95/85/20) Вт",AC8,(IF($D8="ΔТ=60⁰С (90/70/20) Вт",AC8*0.818,AC8*0.646))),0)</f>
        <v>127</v>
      </c>
      <c r="F8" s="123">
        <f t="shared" si="2"/>
        <v>139</v>
      </c>
      <c r="G8" s="123">
        <f t="shared" si="2"/>
        <v>188</v>
      </c>
      <c r="H8" s="123">
        <f t="shared" si="2"/>
        <v>254</v>
      </c>
      <c r="I8" s="123">
        <f t="shared" si="2"/>
        <v>314</v>
      </c>
      <c r="J8" s="123">
        <f t="shared" si="2"/>
        <v>379</v>
      </c>
      <c r="K8" s="123">
        <f t="shared" si="2"/>
        <v>439</v>
      </c>
      <c r="L8" s="123">
        <f t="shared" si="2"/>
        <v>507</v>
      </c>
      <c r="M8" s="123">
        <f t="shared" si="2"/>
        <v>557</v>
      </c>
      <c r="N8" s="123">
        <f t="shared" si="2"/>
        <v>567</v>
      </c>
      <c r="O8" s="123">
        <f t="shared" si="2"/>
        <v>634</v>
      </c>
      <c r="P8" s="124">
        <f t="shared" si="2"/>
        <v>761</v>
      </c>
      <c r="AC8" s="46">
        <v>127.36650000000002</v>
      </c>
      <c r="AD8" s="46">
        <v>139.0515</v>
      </c>
      <c r="AE8" s="46">
        <v>188.1285</v>
      </c>
      <c r="AF8" s="46">
        <v>253.5645</v>
      </c>
      <c r="AG8" s="46">
        <v>314.3265</v>
      </c>
      <c r="AH8" s="46">
        <v>378.59400000000005</v>
      </c>
      <c r="AI8" s="46">
        <v>439.356</v>
      </c>
      <c r="AJ8" s="46">
        <v>507.129</v>
      </c>
      <c r="AK8" s="46">
        <v>557.3744999999999</v>
      </c>
      <c r="AL8" s="46">
        <v>566.7224999999999</v>
      </c>
      <c r="AM8" s="46">
        <v>634.4955</v>
      </c>
      <c r="AN8" s="46">
        <v>760.6934999999999</v>
      </c>
    </row>
    <row r="9" ht="15.0" customHeight="1">
      <c r="B9" s="89">
        <v>3.0</v>
      </c>
      <c r="C9" s="61">
        <v>162.0</v>
      </c>
      <c r="D9" s="120" t="s">
        <v>59</v>
      </c>
      <c r="E9" s="64">
        <f t="shared" ref="E9:P9" si="3">ROUND(AC9-(AC9*$J$5),0)</f>
        <v>12733</v>
      </c>
      <c r="F9" s="64">
        <f t="shared" si="3"/>
        <v>13741</v>
      </c>
      <c r="G9" s="64">
        <f t="shared" si="3"/>
        <v>15386</v>
      </c>
      <c r="H9" s="64">
        <f t="shared" si="3"/>
        <v>16508</v>
      </c>
      <c r="I9" s="64">
        <f t="shared" si="3"/>
        <v>18430</v>
      </c>
      <c r="J9" s="64">
        <f t="shared" si="3"/>
        <v>19016</v>
      </c>
      <c r="K9" s="64">
        <f t="shared" si="3"/>
        <v>20400</v>
      </c>
      <c r="L9" s="64">
        <f t="shared" si="3"/>
        <v>22384</v>
      </c>
      <c r="M9" s="64">
        <f t="shared" si="3"/>
        <v>26773</v>
      </c>
      <c r="N9" s="64">
        <f t="shared" si="3"/>
        <v>27322</v>
      </c>
      <c r="O9" s="64">
        <f t="shared" si="3"/>
        <v>33493</v>
      </c>
      <c r="P9" s="65">
        <f t="shared" si="3"/>
        <v>39665</v>
      </c>
      <c r="AC9" s="46">
        <v>12732.670728063</v>
      </c>
      <c r="AD9" s="46">
        <v>13740.87132</v>
      </c>
      <c r="AE9" s="46">
        <v>15386.159082888</v>
      </c>
      <c r="AF9" s="46">
        <v>16508.080274895005</v>
      </c>
      <c r="AG9" s="46">
        <v>18429.995311398</v>
      </c>
      <c r="AH9" s="46">
        <v>19015.955715041997</v>
      </c>
      <c r="AI9" s="46">
        <v>20400.155590715993</v>
      </c>
      <c r="AJ9" s="46">
        <v>22384.350849762006</v>
      </c>
      <c r="AK9" s="46">
        <v>26773.011038598</v>
      </c>
      <c r="AL9" s="46">
        <v>27321.593562202503</v>
      </c>
      <c r="AM9" s="46">
        <v>33493.146952753115</v>
      </c>
      <c r="AN9" s="46">
        <v>39664.700343303746</v>
      </c>
    </row>
    <row r="10" ht="15.0" customHeight="1">
      <c r="B10" s="73"/>
      <c r="C10" s="74"/>
      <c r="D10" s="122" t="str">
        <f>RIGHT($K$5,21)</f>
        <v>ΔТ=70⁰С (95/85/20) Вт</v>
      </c>
      <c r="E10" s="123">
        <f t="shared" ref="E10:P10" si="4">ROUND(IF($D10="ΔТ=70⁰С (95/85/20) Вт",AC10,(IF($D10="ΔТ=60⁰С (90/70/20) Вт",AC10*0.818,AC10*0.646))),0)</f>
        <v>190</v>
      </c>
      <c r="F10" s="123">
        <f t="shared" si="4"/>
        <v>209</v>
      </c>
      <c r="G10" s="123">
        <f t="shared" si="4"/>
        <v>282</v>
      </c>
      <c r="H10" s="123">
        <f t="shared" si="4"/>
        <v>381</v>
      </c>
      <c r="I10" s="123">
        <f t="shared" si="4"/>
        <v>472</v>
      </c>
      <c r="J10" s="123">
        <f t="shared" si="4"/>
        <v>568</v>
      </c>
      <c r="K10" s="123">
        <f t="shared" si="4"/>
        <v>659</v>
      </c>
      <c r="L10" s="123">
        <f t="shared" si="4"/>
        <v>761</v>
      </c>
      <c r="M10" s="123">
        <f t="shared" si="4"/>
        <v>837</v>
      </c>
      <c r="N10" s="123">
        <f t="shared" si="4"/>
        <v>849</v>
      </c>
      <c r="O10" s="123">
        <f t="shared" si="4"/>
        <v>951</v>
      </c>
      <c r="P10" s="124">
        <f t="shared" si="4"/>
        <v>1142</v>
      </c>
      <c r="AC10" s="46">
        <v>190.4655</v>
      </c>
      <c r="AD10" s="46">
        <v>209.16150000000002</v>
      </c>
      <c r="AE10" s="46">
        <v>281.60850000000005</v>
      </c>
      <c r="AF10" s="46">
        <v>380.931</v>
      </c>
      <c r="AG10" s="46">
        <v>472.074</v>
      </c>
      <c r="AH10" s="46">
        <v>567.8910000000001</v>
      </c>
      <c r="AI10" s="46">
        <v>659.034</v>
      </c>
      <c r="AJ10" s="46">
        <v>760.6934999999999</v>
      </c>
      <c r="AK10" s="46">
        <v>836.6460000000001</v>
      </c>
      <c r="AL10" s="46">
        <v>849.4994999999999</v>
      </c>
      <c r="AM10" s="46">
        <v>951.1590000000001</v>
      </c>
      <c r="AN10" s="46">
        <v>1141.6245</v>
      </c>
    </row>
    <row r="11" ht="15.0" customHeight="1">
      <c r="B11" s="98">
        <v>4.0</v>
      </c>
      <c r="C11" s="126">
        <v>218.0</v>
      </c>
      <c r="D11" s="120" t="s">
        <v>59</v>
      </c>
      <c r="E11" s="64">
        <f t="shared" ref="E11:P11" si="5">ROUND(AC11-(AC11*$J$5),0)</f>
        <v>14652</v>
      </c>
      <c r="F11" s="64">
        <f t="shared" si="5"/>
        <v>15853</v>
      </c>
      <c r="G11" s="64">
        <f t="shared" si="5"/>
        <v>18004</v>
      </c>
      <c r="H11" s="64">
        <f t="shared" si="5"/>
        <v>19502</v>
      </c>
      <c r="I11" s="64">
        <f t="shared" si="5"/>
        <v>22066</v>
      </c>
      <c r="J11" s="64">
        <f t="shared" si="5"/>
        <v>22851</v>
      </c>
      <c r="K11" s="64">
        <f t="shared" si="5"/>
        <v>24699</v>
      </c>
      <c r="L11" s="64">
        <f t="shared" si="5"/>
        <v>27344</v>
      </c>
      <c r="M11" s="64">
        <f t="shared" si="5"/>
        <v>32834</v>
      </c>
      <c r="N11" s="64">
        <f t="shared" si="5"/>
        <v>33521</v>
      </c>
      <c r="O11" s="64">
        <f t="shared" si="5"/>
        <v>41242</v>
      </c>
      <c r="P11" s="65">
        <f t="shared" si="5"/>
        <v>48963</v>
      </c>
      <c r="AC11" s="46">
        <v>14652.296409959996</v>
      </c>
      <c r="AD11" s="46">
        <v>15853.128390000005</v>
      </c>
      <c r="AE11" s="46">
        <v>18004.036997232</v>
      </c>
      <c r="AF11" s="46">
        <v>19502.090296128</v>
      </c>
      <c r="AG11" s="46">
        <v>22066.167454848</v>
      </c>
      <c r="AH11" s="46">
        <v>22851.196557551997</v>
      </c>
      <c r="AI11" s="46">
        <v>24698.73708561601</v>
      </c>
      <c r="AJ11" s="46">
        <v>27343.600237008002</v>
      </c>
      <c r="AK11" s="46">
        <v>32834.315845232006</v>
      </c>
      <c r="AL11" s="46">
        <v>33520.655296259996</v>
      </c>
      <c r="AM11" s="46">
        <v>41241.974120325</v>
      </c>
      <c r="AN11" s="46">
        <v>48963.29294439001</v>
      </c>
    </row>
    <row r="12" ht="15.0" customHeight="1">
      <c r="B12" s="67"/>
      <c r="C12" s="68"/>
      <c r="D12" s="122" t="str">
        <f>RIGHT($K$5,21)</f>
        <v>ΔТ=70⁰С (95/85/20) Вт</v>
      </c>
      <c r="E12" s="123">
        <f t="shared" ref="E12:P12" si="6">ROUND(IF($D12="ΔТ=70⁰С (95/85/20) Вт",AC12,(IF($D12="ΔТ=60⁰С (90/70/20) Вт",AC12*0.818,AC12*0.646))),0)</f>
        <v>254</v>
      </c>
      <c r="F12" s="123">
        <f t="shared" si="6"/>
        <v>279</v>
      </c>
      <c r="G12" s="123">
        <f t="shared" si="6"/>
        <v>376</v>
      </c>
      <c r="H12" s="123">
        <f t="shared" si="6"/>
        <v>507</v>
      </c>
      <c r="I12" s="123">
        <f t="shared" si="6"/>
        <v>630</v>
      </c>
      <c r="J12" s="123">
        <f t="shared" si="6"/>
        <v>756</v>
      </c>
      <c r="K12" s="123">
        <f t="shared" si="6"/>
        <v>879</v>
      </c>
      <c r="L12" s="123">
        <f t="shared" si="6"/>
        <v>1014</v>
      </c>
      <c r="M12" s="123">
        <f t="shared" si="6"/>
        <v>1116</v>
      </c>
      <c r="N12" s="123">
        <f t="shared" si="6"/>
        <v>1132</v>
      </c>
      <c r="O12" s="123">
        <f t="shared" si="6"/>
        <v>1268</v>
      </c>
      <c r="P12" s="124">
        <f t="shared" si="6"/>
        <v>1521</v>
      </c>
      <c r="AC12" s="46">
        <v>253.5645</v>
      </c>
      <c r="AD12" s="46">
        <v>279.2715</v>
      </c>
      <c r="AE12" s="46">
        <v>376.257</v>
      </c>
      <c r="AF12" s="46">
        <v>507.129</v>
      </c>
      <c r="AG12" s="46">
        <v>629.8215</v>
      </c>
      <c r="AH12" s="46">
        <v>756.0195</v>
      </c>
      <c r="AI12" s="46">
        <v>878.712</v>
      </c>
      <c r="AJ12" s="46">
        <v>1014.258</v>
      </c>
      <c r="AK12" s="46">
        <v>1115.9175000000002</v>
      </c>
      <c r="AL12" s="46">
        <v>1132.2765</v>
      </c>
      <c r="AM12" s="46">
        <v>1267.8225</v>
      </c>
      <c r="AN12" s="46">
        <v>1521.3869999999997</v>
      </c>
    </row>
    <row r="13" ht="15.0" customHeight="1">
      <c r="B13" s="89">
        <v>5.0</v>
      </c>
      <c r="C13" s="61">
        <v>274.0</v>
      </c>
      <c r="D13" s="120" t="s">
        <v>59</v>
      </c>
      <c r="E13" s="64">
        <f t="shared" ref="E13:P13" si="7">ROUND(AC13-(AC13*$J$5),0)</f>
        <v>16575</v>
      </c>
      <c r="F13" s="64">
        <f t="shared" si="7"/>
        <v>17969</v>
      </c>
      <c r="G13" s="64">
        <f t="shared" si="7"/>
        <v>20627</v>
      </c>
      <c r="H13" s="64">
        <f t="shared" si="7"/>
        <v>22502</v>
      </c>
      <c r="I13" s="64">
        <f t="shared" si="7"/>
        <v>25710</v>
      </c>
      <c r="J13" s="64">
        <f t="shared" si="7"/>
        <v>26694</v>
      </c>
      <c r="K13" s="64">
        <f t="shared" si="7"/>
        <v>29006</v>
      </c>
      <c r="L13" s="64">
        <f t="shared" si="7"/>
        <v>32313</v>
      </c>
      <c r="M13" s="64">
        <f t="shared" si="7"/>
        <v>38908</v>
      </c>
      <c r="N13" s="64">
        <f t="shared" si="7"/>
        <v>39733</v>
      </c>
      <c r="O13" s="64">
        <f t="shared" si="7"/>
        <v>49007</v>
      </c>
      <c r="P13" s="65">
        <f t="shared" si="7"/>
        <v>58281</v>
      </c>
      <c r="AC13" s="46">
        <v>16575.053582142005</v>
      </c>
      <c r="AD13" s="46">
        <v>17969.074992</v>
      </c>
      <c r="AE13" s="46">
        <v>20627.386487532007</v>
      </c>
      <c r="AF13" s="46">
        <v>22502.359608398998</v>
      </c>
      <c r="AG13" s="46">
        <v>25709.94372375</v>
      </c>
      <c r="AH13" s="46">
        <v>26694.45844263</v>
      </c>
      <c r="AI13" s="46">
        <v>29006.309970000002</v>
      </c>
      <c r="AJ13" s="46">
        <v>32313.224588238</v>
      </c>
      <c r="AK13" s="46">
        <v>38908.301163402</v>
      </c>
      <c r="AL13" s="46">
        <v>39732.685735297506</v>
      </c>
      <c r="AM13" s="46">
        <v>49007.01216912187</v>
      </c>
      <c r="AN13" s="46">
        <v>58281.33860294626</v>
      </c>
    </row>
    <row r="14" ht="15.0" customHeight="1">
      <c r="B14" s="73"/>
      <c r="C14" s="74"/>
      <c r="D14" s="122" t="str">
        <f>RIGHT($K$5,21)</f>
        <v>ΔТ=70⁰С (95/85/20) Вт</v>
      </c>
      <c r="E14" s="123">
        <f t="shared" ref="E14:P14" si="8">ROUND(IF($D14="ΔТ=70⁰С (95/85/20) Вт",AC14,(IF($D14="ΔТ=60⁰С (90/70/20) Вт",AC14*0.818,AC14*0.646))),0)</f>
        <v>317</v>
      </c>
      <c r="F14" s="123">
        <f t="shared" si="8"/>
        <v>348</v>
      </c>
      <c r="G14" s="123">
        <f t="shared" si="8"/>
        <v>470</v>
      </c>
      <c r="H14" s="123">
        <f t="shared" si="8"/>
        <v>634</v>
      </c>
      <c r="I14" s="123">
        <f t="shared" si="8"/>
        <v>788</v>
      </c>
      <c r="J14" s="123">
        <f t="shared" si="8"/>
        <v>945</v>
      </c>
      <c r="K14" s="123">
        <f t="shared" si="8"/>
        <v>1098</v>
      </c>
      <c r="L14" s="123">
        <f t="shared" si="8"/>
        <v>1268</v>
      </c>
      <c r="M14" s="123">
        <f t="shared" si="8"/>
        <v>1395</v>
      </c>
      <c r="N14" s="123">
        <f t="shared" si="8"/>
        <v>1416</v>
      </c>
      <c r="O14" s="123">
        <f t="shared" si="8"/>
        <v>1584</v>
      </c>
      <c r="P14" s="124">
        <f t="shared" si="8"/>
        <v>1902</v>
      </c>
      <c r="AC14" s="46">
        <v>316.6635</v>
      </c>
      <c r="AD14" s="46">
        <v>348.213</v>
      </c>
      <c r="AE14" s="46">
        <v>469.73699999999997</v>
      </c>
      <c r="AF14" s="46">
        <v>634.4955</v>
      </c>
      <c r="AG14" s="46">
        <v>787.5690000000001</v>
      </c>
      <c r="AH14" s="46">
        <v>945.3164999999999</v>
      </c>
      <c r="AI14" s="46">
        <v>1098.3899999999999</v>
      </c>
      <c r="AJ14" s="46">
        <v>1267.8225</v>
      </c>
      <c r="AK14" s="46">
        <v>1395.189</v>
      </c>
      <c r="AL14" s="46">
        <v>1416.222</v>
      </c>
      <c r="AM14" s="46">
        <v>1584.4859999999999</v>
      </c>
      <c r="AN14" s="46">
        <v>1902.3180000000002</v>
      </c>
    </row>
    <row r="15" ht="15.0" customHeight="1">
      <c r="B15" s="98">
        <v>6.0</v>
      </c>
      <c r="C15" s="126">
        <v>330.0</v>
      </c>
      <c r="D15" s="120" t="s">
        <v>59</v>
      </c>
      <c r="E15" s="64">
        <f t="shared" ref="E15:P15" si="9">ROUND(AC15-(AC15*$J$5),0)</f>
        <v>18503</v>
      </c>
      <c r="F15" s="64">
        <f t="shared" si="9"/>
        <v>20089</v>
      </c>
      <c r="G15" s="64">
        <f t="shared" si="9"/>
        <v>23256</v>
      </c>
      <c r="H15" s="64">
        <f t="shared" si="9"/>
        <v>25509</v>
      </c>
      <c r="I15" s="64">
        <f t="shared" si="9"/>
        <v>29361</v>
      </c>
      <c r="J15" s="64">
        <f t="shared" si="9"/>
        <v>30544</v>
      </c>
      <c r="K15" s="64">
        <f t="shared" si="9"/>
        <v>33325</v>
      </c>
      <c r="L15" s="64">
        <f t="shared" si="9"/>
        <v>37293</v>
      </c>
      <c r="M15" s="64">
        <f t="shared" si="9"/>
        <v>44995</v>
      </c>
      <c r="N15" s="64">
        <f t="shared" si="9"/>
        <v>45958</v>
      </c>
      <c r="O15" s="64">
        <f t="shared" si="9"/>
        <v>56788</v>
      </c>
      <c r="P15" s="65">
        <f t="shared" si="9"/>
        <v>67619</v>
      </c>
      <c r="AC15" s="46">
        <v>18502.699384223994</v>
      </c>
      <c r="AD15" s="46">
        <v>20088.711126000002</v>
      </c>
      <c r="AE15" s="46">
        <v>23256.207553787997</v>
      </c>
      <c r="AF15" s="46">
        <v>25508.888211708003</v>
      </c>
      <c r="AG15" s="46">
        <v>29361.324118104003</v>
      </c>
      <c r="AH15" s="46">
        <v>30543.981463512006</v>
      </c>
      <c r="AI15" s="46">
        <v>33324.634150631995</v>
      </c>
      <c r="AJ15" s="46">
        <v>37293.223903452</v>
      </c>
      <c r="AK15" s="46">
        <v>44994.966993108006</v>
      </c>
      <c r="AL15" s="46">
        <v>45957.684879315</v>
      </c>
      <c r="AM15" s="46">
        <v>56788.26109914377</v>
      </c>
      <c r="AN15" s="46">
        <v>67618.8373189725</v>
      </c>
    </row>
    <row r="16" ht="15.0" customHeight="1">
      <c r="B16" s="67"/>
      <c r="C16" s="68"/>
      <c r="D16" s="122" t="str">
        <f>RIGHT($K$5,21)</f>
        <v>ΔТ=70⁰С (95/85/20) Вт</v>
      </c>
      <c r="E16" s="123">
        <f t="shared" ref="E16:P16" si="10">ROUND(IF($D16="ΔТ=70⁰С (95/85/20) Вт",AC16,(IF($D16="ΔТ=60⁰С (90/70/20) Вт",AC16*0.818,AC16*0.646))),0)</f>
        <v>381</v>
      </c>
      <c r="F16" s="123">
        <f t="shared" si="10"/>
        <v>418</v>
      </c>
      <c r="G16" s="123">
        <f t="shared" si="10"/>
        <v>564</v>
      </c>
      <c r="H16" s="123">
        <f t="shared" si="10"/>
        <v>761</v>
      </c>
      <c r="I16" s="123">
        <f t="shared" si="10"/>
        <v>944</v>
      </c>
      <c r="J16" s="123">
        <f t="shared" si="10"/>
        <v>1135</v>
      </c>
      <c r="K16" s="123">
        <f t="shared" si="10"/>
        <v>1318</v>
      </c>
      <c r="L16" s="123">
        <f t="shared" si="10"/>
        <v>1521</v>
      </c>
      <c r="M16" s="123">
        <f t="shared" si="10"/>
        <v>1673</v>
      </c>
      <c r="N16" s="123">
        <f t="shared" si="10"/>
        <v>1699</v>
      </c>
      <c r="O16" s="123">
        <f t="shared" si="10"/>
        <v>1901</v>
      </c>
      <c r="P16" s="124">
        <f t="shared" si="10"/>
        <v>2282</v>
      </c>
      <c r="AC16" s="46">
        <v>380.931</v>
      </c>
      <c r="AD16" s="46">
        <v>418.32300000000004</v>
      </c>
      <c r="AE16" s="46">
        <v>564.3855</v>
      </c>
      <c r="AF16" s="46">
        <v>760.6934999999999</v>
      </c>
      <c r="AG16" s="46">
        <v>944.148</v>
      </c>
      <c r="AH16" s="46">
        <v>1134.6135000000002</v>
      </c>
      <c r="AI16" s="46">
        <v>1318.068</v>
      </c>
      <c r="AJ16" s="46">
        <v>1521.3869999999997</v>
      </c>
      <c r="AK16" s="46">
        <v>1673.2920000000001</v>
      </c>
      <c r="AL16" s="46">
        <v>1698.9989999999998</v>
      </c>
      <c r="AM16" s="46">
        <v>1901.1494999999998</v>
      </c>
      <c r="AN16" s="46">
        <v>2282.0805</v>
      </c>
    </row>
    <row r="17" ht="15.0" customHeight="1">
      <c r="B17" s="89">
        <v>7.0</v>
      </c>
      <c r="C17" s="61">
        <v>386.0</v>
      </c>
      <c r="D17" s="120" t="s">
        <v>59</v>
      </c>
      <c r="E17" s="64">
        <f t="shared" ref="E17:P17" si="11">ROUND(AC17-(AC17*$J$5),0)</f>
        <v>20433</v>
      </c>
      <c r="F17" s="64">
        <f t="shared" si="11"/>
        <v>22214</v>
      </c>
      <c r="G17" s="64">
        <f t="shared" si="11"/>
        <v>25891</v>
      </c>
      <c r="H17" s="64">
        <f t="shared" si="11"/>
        <v>28522</v>
      </c>
      <c r="I17" s="64">
        <f t="shared" si="11"/>
        <v>33020</v>
      </c>
      <c r="J17" s="64">
        <f t="shared" si="11"/>
        <v>34403</v>
      </c>
      <c r="K17" s="64">
        <f t="shared" si="11"/>
        <v>37650</v>
      </c>
      <c r="L17" s="64">
        <f t="shared" si="11"/>
        <v>42284</v>
      </c>
      <c r="M17" s="64">
        <f t="shared" si="11"/>
        <v>51094</v>
      </c>
      <c r="N17" s="64">
        <f t="shared" si="11"/>
        <v>52196</v>
      </c>
      <c r="O17" s="64">
        <f t="shared" si="11"/>
        <v>64586</v>
      </c>
      <c r="P17" s="65">
        <f t="shared" si="11"/>
        <v>76976</v>
      </c>
      <c r="AC17" s="46">
        <v>20433.474831825002</v>
      </c>
      <c r="AD17" s="46">
        <v>22213.881557999997</v>
      </c>
      <c r="AE17" s="46">
        <v>25890.500195999997</v>
      </c>
      <c r="AF17" s="46">
        <v>28521.676106055</v>
      </c>
      <c r="AG17" s="46">
        <v>33020.30863791</v>
      </c>
      <c r="AH17" s="46">
        <v>34403.283588959996</v>
      </c>
      <c r="AI17" s="46">
        <v>37650.19165875001</v>
      </c>
      <c r="AJ17" s="46">
        <v>42283.59818265001</v>
      </c>
      <c r="AK17" s="46">
        <v>51094.31333435001</v>
      </c>
      <c r="AL17" s="46">
        <v>52195.652728312496</v>
      </c>
      <c r="AM17" s="46">
        <v>64585.720910390635</v>
      </c>
      <c r="AN17" s="46">
        <v>76975.78909246874</v>
      </c>
    </row>
    <row r="18" ht="15.0" customHeight="1">
      <c r="B18" s="73"/>
      <c r="C18" s="74"/>
      <c r="D18" s="122" t="str">
        <f>RIGHT($K$5,21)</f>
        <v>ΔТ=70⁰С (95/85/20) Вт</v>
      </c>
      <c r="E18" s="123">
        <f t="shared" ref="E18:P18" si="12">ROUND(IF($D18="ΔТ=70⁰С (95/85/20) Вт",AC18,(IF($D18="ΔТ=60⁰С (90/70/20) Вт",AC18*0.818,AC18*0.646))),0)</f>
        <v>444</v>
      </c>
      <c r="F18" s="123">
        <f t="shared" si="12"/>
        <v>488</v>
      </c>
      <c r="G18" s="123">
        <f t="shared" si="12"/>
        <v>658</v>
      </c>
      <c r="H18" s="123">
        <f t="shared" si="12"/>
        <v>888</v>
      </c>
      <c r="I18" s="123">
        <f t="shared" si="12"/>
        <v>1102</v>
      </c>
      <c r="J18" s="123">
        <f t="shared" si="12"/>
        <v>1324</v>
      </c>
      <c r="K18" s="123">
        <f t="shared" si="12"/>
        <v>1538</v>
      </c>
      <c r="L18" s="123">
        <f t="shared" si="12"/>
        <v>1775</v>
      </c>
      <c r="M18" s="123">
        <f t="shared" si="12"/>
        <v>1951</v>
      </c>
      <c r="N18" s="123">
        <f t="shared" si="12"/>
        <v>1982</v>
      </c>
      <c r="O18" s="123">
        <f t="shared" si="12"/>
        <v>2218</v>
      </c>
      <c r="P18" s="124">
        <f t="shared" si="12"/>
        <v>2663</v>
      </c>
      <c r="AC18" s="46">
        <v>444.03</v>
      </c>
      <c r="AD18" s="46">
        <v>488.43299999999994</v>
      </c>
      <c r="AE18" s="46">
        <v>657.8655000000001</v>
      </c>
      <c r="AF18" s="46">
        <v>888.06</v>
      </c>
      <c r="AG18" s="46">
        <v>1101.8955</v>
      </c>
      <c r="AH18" s="46">
        <v>1323.9105</v>
      </c>
      <c r="AI18" s="46">
        <v>1537.746</v>
      </c>
      <c r="AJ18" s="46">
        <v>1774.9515000000001</v>
      </c>
      <c r="AK18" s="46">
        <v>1951.395</v>
      </c>
      <c r="AL18" s="46">
        <v>1981.7760000000003</v>
      </c>
      <c r="AM18" s="46">
        <v>2217.813</v>
      </c>
      <c r="AN18" s="46">
        <v>2663.0114999999996</v>
      </c>
    </row>
    <row r="19" ht="15.0" customHeight="1">
      <c r="B19" s="98">
        <v>8.0</v>
      </c>
      <c r="C19" s="126">
        <v>442.0</v>
      </c>
      <c r="D19" s="120" t="s">
        <v>59</v>
      </c>
      <c r="E19" s="64">
        <f t="shared" ref="E19:P19" si="13">ROUND(AC19-(AC19*$J$5),0)</f>
        <v>22369</v>
      </c>
      <c r="F19" s="64">
        <f t="shared" si="13"/>
        <v>24343</v>
      </c>
      <c r="G19" s="64">
        <f t="shared" si="13"/>
        <v>28530</v>
      </c>
      <c r="H19" s="64">
        <f t="shared" si="13"/>
        <v>31541</v>
      </c>
      <c r="I19" s="64">
        <f t="shared" si="13"/>
        <v>36689</v>
      </c>
      <c r="J19" s="64">
        <f t="shared" si="13"/>
        <v>38269</v>
      </c>
      <c r="K19" s="64">
        <f t="shared" si="13"/>
        <v>41981</v>
      </c>
      <c r="L19" s="64">
        <f t="shared" si="13"/>
        <v>47286</v>
      </c>
      <c r="M19" s="64">
        <f t="shared" si="13"/>
        <v>57208</v>
      </c>
      <c r="N19" s="64">
        <f t="shared" si="13"/>
        <v>58449</v>
      </c>
      <c r="O19" s="64">
        <f t="shared" si="13"/>
        <v>72402</v>
      </c>
      <c r="P19" s="65">
        <f t="shared" si="13"/>
        <v>86356</v>
      </c>
      <c r="AC19" s="46">
        <v>22369.140754092</v>
      </c>
      <c r="AD19" s="46">
        <v>24342.741522000004</v>
      </c>
      <c r="AE19" s="46">
        <v>28530.264414168</v>
      </c>
      <c r="AF19" s="46">
        <v>31540.72329144</v>
      </c>
      <c r="AG19" s="46">
        <v>36688.660879464</v>
      </c>
      <c r="AH19" s="46">
        <v>38268.84316068</v>
      </c>
      <c r="AI19" s="46">
        <v>41981.21336375999</v>
      </c>
      <c r="AJ19" s="46">
        <v>47286.11102212801</v>
      </c>
      <c r="AK19" s="46">
        <v>57208.495693712</v>
      </c>
      <c r="AL19" s="46">
        <v>58448.79377766</v>
      </c>
      <c r="AM19" s="46">
        <v>72402.14722207501</v>
      </c>
      <c r="AN19" s="46">
        <v>86355.50066649001</v>
      </c>
    </row>
    <row r="20" ht="15.0" customHeight="1">
      <c r="B20" s="67"/>
      <c r="C20" s="68"/>
      <c r="D20" s="122" t="str">
        <f>RIGHT($K$5,21)</f>
        <v>ΔТ=70⁰С (95/85/20) Вт</v>
      </c>
      <c r="E20" s="123">
        <f t="shared" ref="E20:P20" si="14">ROUND(IF($D20="ΔТ=70⁰С (95/85/20) Вт",AC20,(IF($D20="ΔТ=60⁰С (90/70/20) Вт",AC20*0.818,AC20*0.646))),0)</f>
        <v>507</v>
      </c>
      <c r="F20" s="123">
        <f t="shared" si="14"/>
        <v>557</v>
      </c>
      <c r="G20" s="123">
        <f t="shared" si="14"/>
        <v>751</v>
      </c>
      <c r="H20" s="123">
        <f t="shared" si="14"/>
        <v>1014</v>
      </c>
      <c r="I20" s="123">
        <f t="shared" si="14"/>
        <v>1260</v>
      </c>
      <c r="J20" s="123">
        <f t="shared" si="14"/>
        <v>1513</v>
      </c>
      <c r="K20" s="123">
        <f t="shared" si="14"/>
        <v>1759</v>
      </c>
      <c r="L20" s="123">
        <f t="shared" si="14"/>
        <v>2029</v>
      </c>
      <c r="M20" s="123">
        <f t="shared" si="14"/>
        <v>2232</v>
      </c>
      <c r="N20" s="123">
        <f t="shared" si="14"/>
        <v>2266</v>
      </c>
      <c r="O20" s="123">
        <f t="shared" si="14"/>
        <v>2536</v>
      </c>
      <c r="P20" s="124">
        <f t="shared" si="14"/>
        <v>3043</v>
      </c>
      <c r="AC20" s="46">
        <v>507.129</v>
      </c>
      <c r="AD20" s="46">
        <v>557.3744999999999</v>
      </c>
      <c r="AE20" s="46">
        <v>751.3455</v>
      </c>
      <c r="AF20" s="46">
        <v>1014.258</v>
      </c>
      <c r="AG20" s="46">
        <v>1259.643</v>
      </c>
      <c r="AH20" s="46">
        <v>1513.2075</v>
      </c>
      <c r="AI20" s="46">
        <v>1758.5925</v>
      </c>
      <c r="AJ20" s="46">
        <v>2028.516</v>
      </c>
      <c r="AK20" s="46">
        <v>2231.8350000000005</v>
      </c>
      <c r="AL20" s="46">
        <v>2265.7215</v>
      </c>
      <c r="AM20" s="46">
        <v>2535.645</v>
      </c>
      <c r="AN20" s="46">
        <v>3042.7739999999994</v>
      </c>
    </row>
    <row r="21" ht="15.0" customHeight="1">
      <c r="B21" s="89">
        <v>9.0</v>
      </c>
      <c r="C21" s="61">
        <v>498.0</v>
      </c>
      <c r="D21" s="120" t="s">
        <v>59</v>
      </c>
      <c r="E21" s="64">
        <f t="shared" ref="E21:P21" si="15">ROUND(AC21-(AC21*$J$5),0)</f>
        <v>24308</v>
      </c>
      <c r="F21" s="64">
        <f t="shared" si="15"/>
        <v>26475</v>
      </c>
      <c r="G21" s="64">
        <f t="shared" si="15"/>
        <v>31176</v>
      </c>
      <c r="H21" s="64">
        <f t="shared" si="15"/>
        <v>34566</v>
      </c>
      <c r="I21" s="64">
        <f t="shared" si="15"/>
        <v>40363</v>
      </c>
      <c r="J21" s="64">
        <f t="shared" si="15"/>
        <v>42144</v>
      </c>
      <c r="K21" s="64">
        <f t="shared" si="15"/>
        <v>46325</v>
      </c>
      <c r="L21" s="64">
        <f t="shared" si="15"/>
        <v>52297</v>
      </c>
      <c r="M21" s="64">
        <f t="shared" si="15"/>
        <v>63333</v>
      </c>
      <c r="N21" s="64">
        <f t="shared" si="15"/>
        <v>64713</v>
      </c>
      <c r="O21" s="64">
        <f t="shared" si="15"/>
        <v>80232</v>
      </c>
      <c r="P21" s="65">
        <f t="shared" si="15"/>
        <v>95751</v>
      </c>
      <c r="AC21" s="46">
        <v>24307.934477112</v>
      </c>
      <c r="AD21" s="46">
        <v>26475.291018</v>
      </c>
      <c r="AE21" s="46">
        <v>31175.500208292</v>
      </c>
      <c r="AF21" s="46">
        <v>34566.029767863</v>
      </c>
      <c r="AG21" s="46">
        <v>40362.85549493999</v>
      </c>
      <c r="AH21" s="46">
        <v>42144.185526498</v>
      </c>
      <c r="AI21" s="46">
        <v>46324.74996131401</v>
      </c>
      <c r="AJ21" s="46">
        <v>52297.23707406001</v>
      </c>
      <c r="AK21" s="46">
        <v>63333.20531274002</v>
      </c>
      <c r="AL21" s="46">
        <v>64712.70134257499</v>
      </c>
      <c r="AM21" s="46">
        <v>80232.03167821874</v>
      </c>
      <c r="AN21" s="46">
        <v>95751.3620138625</v>
      </c>
    </row>
    <row r="22" ht="15.0" customHeight="1">
      <c r="B22" s="73"/>
      <c r="C22" s="74"/>
      <c r="D22" s="122" t="str">
        <f>RIGHT($K$5,21)</f>
        <v>ΔТ=70⁰С (95/85/20) Вт</v>
      </c>
      <c r="E22" s="123">
        <f t="shared" ref="E22:P22" si="16">ROUND(IF($D22="ΔТ=70⁰С (95/85/20) Вт",AC22,(IF($D22="ΔТ=60⁰С (90/70/20) Вт",AC22*0.818,AC22*0.646))),0)</f>
        <v>570</v>
      </c>
      <c r="F22" s="123">
        <f t="shared" si="16"/>
        <v>627</v>
      </c>
      <c r="G22" s="123">
        <f t="shared" si="16"/>
        <v>846</v>
      </c>
      <c r="H22" s="123">
        <f t="shared" si="16"/>
        <v>1142</v>
      </c>
      <c r="I22" s="123">
        <f t="shared" si="16"/>
        <v>1417</v>
      </c>
      <c r="J22" s="123">
        <f t="shared" si="16"/>
        <v>1703</v>
      </c>
      <c r="K22" s="123">
        <f t="shared" si="16"/>
        <v>1978</v>
      </c>
      <c r="L22" s="123">
        <f t="shared" si="16"/>
        <v>2282</v>
      </c>
      <c r="M22" s="123">
        <f t="shared" si="16"/>
        <v>2510</v>
      </c>
      <c r="N22" s="123">
        <f t="shared" si="16"/>
        <v>2548</v>
      </c>
      <c r="O22" s="123">
        <f t="shared" si="16"/>
        <v>2852</v>
      </c>
      <c r="P22" s="124">
        <f t="shared" si="16"/>
        <v>3424</v>
      </c>
      <c r="AC22" s="46">
        <v>570.228</v>
      </c>
      <c r="AD22" s="46">
        <v>627.4845</v>
      </c>
      <c r="AE22" s="46">
        <v>845.9940000000001</v>
      </c>
      <c r="AF22" s="46">
        <v>1141.6245</v>
      </c>
      <c r="AG22" s="46">
        <v>1417.3905000000002</v>
      </c>
      <c r="AH22" s="46">
        <v>1702.5045000000002</v>
      </c>
      <c r="AI22" s="46">
        <v>1978.2705</v>
      </c>
      <c r="AJ22" s="46">
        <v>2282.0805</v>
      </c>
      <c r="AK22" s="46">
        <v>2509.938</v>
      </c>
      <c r="AL22" s="46">
        <v>2548.4984999999997</v>
      </c>
      <c r="AM22" s="46">
        <v>2852.3084999999996</v>
      </c>
      <c r="AN22" s="46">
        <v>3423.705</v>
      </c>
    </row>
    <row r="23" ht="15.0" customHeight="1">
      <c r="B23" s="98">
        <v>10.0</v>
      </c>
      <c r="C23" s="126">
        <v>554.0</v>
      </c>
      <c r="D23" s="120" t="s">
        <v>59</v>
      </c>
      <c r="E23" s="64">
        <f t="shared" ref="E23:P23" si="17">ROUND(AC23-(AC23*$J$5),0)</f>
        <v>26252</v>
      </c>
      <c r="F23" s="64">
        <f t="shared" si="17"/>
        <v>28613</v>
      </c>
      <c r="G23" s="64">
        <f t="shared" si="17"/>
        <v>33826</v>
      </c>
      <c r="H23" s="64">
        <f t="shared" si="17"/>
        <v>37599</v>
      </c>
      <c r="I23" s="64">
        <f t="shared" si="17"/>
        <v>44048</v>
      </c>
      <c r="J23" s="64">
        <f t="shared" si="17"/>
        <v>46026</v>
      </c>
      <c r="K23" s="64">
        <f t="shared" si="17"/>
        <v>50677</v>
      </c>
      <c r="L23" s="64">
        <f t="shared" si="17"/>
        <v>57322</v>
      </c>
      <c r="M23" s="64">
        <f t="shared" si="17"/>
        <v>69475</v>
      </c>
      <c r="N23" s="64">
        <f t="shared" si="17"/>
        <v>70994</v>
      </c>
      <c r="O23" s="64">
        <f t="shared" si="17"/>
        <v>88084</v>
      </c>
      <c r="P23" s="65">
        <f t="shared" si="17"/>
        <v>105173</v>
      </c>
      <c r="AC23" s="46">
        <v>26251.620519564</v>
      </c>
      <c r="AD23" s="46">
        <v>28613.374812</v>
      </c>
      <c r="AE23" s="46">
        <v>33826.20757837201</v>
      </c>
      <c r="AF23" s="46">
        <v>37599.362821152004</v>
      </c>
      <c r="AG23" s="46">
        <v>44048.188807524</v>
      </c>
      <c r="AH23" s="46">
        <v>46025.781649056</v>
      </c>
      <c r="AI23" s="46">
        <v>50677.277948352</v>
      </c>
      <c r="AJ23" s="46">
        <v>57322.272661632</v>
      </c>
      <c r="AK23" s="46">
        <v>69474.915475328</v>
      </c>
      <c r="AL23" s="46">
        <v>70993.99582704001</v>
      </c>
      <c r="AM23" s="46">
        <v>88083.64978380004</v>
      </c>
      <c r="AN23" s="46">
        <v>105173.30374056002</v>
      </c>
    </row>
    <row r="24" ht="15.0" customHeight="1">
      <c r="B24" s="67"/>
      <c r="C24" s="68"/>
      <c r="D24" s="122" t="str">
        <f>RIGHT($K$5,21)</f>
        <v>ΔТ=70⁰С (95/85/20) Вт</v>
      </c>
      <c r="E24" s="123">
        <f t="shared" ref="E24:P24" si="18">ROUND(IF($D24="ΔТ=70⁰С (95/85/20) Вт",AC24,(IF($D24="ΔТ=60⁰С (90/70/20) Вт",AC24*0.818,AC24*0.646))),0)</f>
        <v>634</v>
      </c>
      <c r="F24" s="123">
        <f t="shared" si="18"/>
        <v>698</v>
      </c>
      <c r="G24" s="123">
        <f t="shared" si="18"/>
        <v>941</v>
      </c>
      <c r="H24" s="123">
        <f t="shared" si="18"/>
        <v>1268</v>
      </c>
      <c r="I24" s="123">
        <f t="shared" si="18"/>
        <v>1574</v>
      </c>
      <c r="J24" s="123">
        <f t="shared" si="18"/>
        <v>1892</v>
      </c>
      <c r="K24" s="123">
        <f t="shared" si="18"/>
        <v>2198</v>
      </c>
      <c r="L24" s="123">
        <f t="shared" si="18"/>
        <v>2536</v>
      </c>
      <c r="M24" s="123">
        <f t="shared" si="18"/>
        <v>2789</v>
      </c>
      <c r="N24" s="123">
        <f t="shared" si="18"/>
        <v>2831</v>
      </c>
      <c r="O24" s="123">
        <f t="shared" si="18"/>
        <v>3170</v>
      </c>
      <c r="P24" s="124">
        <f t="shared" si="18"/>
        <v>3803</v>
      </c>
      <c r="AC24" s="46">
        <v>634.4955</v>
      </c>
      <c r="AD24" s="46">
        <v>697.5945</v>
      </c>
      <c r="AE24" s="46">
        <v>940.6425000000002</v>
      </c>
      <c r="AF24" s="46">
        <v>1267.8225</v>
      </c>
      <c r="AG24" s="46">
        <v>1573.9695000000002</v>
      </c>
      <c r="AH24" s="46">
        <v>1891.8015000000003</v>
      </c>
      <c r="AI24" s="46">
        <v>2197.9485</v>
      </c>
      <c r="AJ24" s="46">
        <v>2535.645</v>
      </c>
      <c r="AK24" s="46">
        <v>2789.2095</v>
      </c>
      <c r="AL24" s="46">
        <v>2831.2754999999997</v>
      </c>
      <c r="AM24" s="46">
        <v>3170.1405</v>
      </c>
      <c r="AN24" s="46">
        <v>3803.4674999999993</v>
      </c>
    </row>
    <row r="25" ht="15.0" customHeight="1">
      <c r="B25" s="89">
        <v>11.0</v>
      </c>
      <c r="C25" s="61">
        <v>610.0</v>
      </c>
      <c r="D25" s="120" t="s">
        <v>59</v>
      </c>
      <c r="E25" s="64">
        <f t="shared" ref="E25:P25" si="19">ROUND(AC25-(AC25*$J$5),0)</f>
        <v>28197</v>
      </c>
      <c r="F25" s="64">
        <f t="shared" si="19"/>
        <v>30753</v>
      </c>
      <c r="G25" s="64">
        <f t="shared" si="19"/>
        <v>36482</v>
      </c>
      <c r="H25" s="64">
        <f t="shared" si="19"/>
        <v>40637</v>
      </c>
      <c r="I25" s="64">
        <f t="shared" si="19"/>
        <v>47738</v>
      </c>
      <c r="J25" s="64">
        <f t="shared" si="19"/>
        <v>49917</v>
      </c>
      <c r="K25" s="64">
        <f t="shared" si="19"/>
        <v>55039</v>
      </c>
      <c r="L25" s="64">
        <f t="shared" si="19"/>
        <v>62354</v>
      </c>
      <c r="M25" s="64">
        <f t="shared" si="19"/>
        <v>75625</v>
      </c>
      <c r="N25" s="64">
        <f t="shared" si="19"/>
        <v>77284</v>
      </c>
      <c r="O25" s="64">
        <f t="shared" si="19"/>
        <v>95946</v>
      </c>
      <c r="P25" s="65">
        <f t="shared" si="19"/>
        <v>114608</v>
      </c>
      <c r="AC25" s="46">
        <v>28196.66338740901</v>
      </c>
      <c r="AD25" s="46">
        <v>30753.303372</v>
      </c>
      <c r="AE25" s="46">
        <v>36482.38652440799</v>
      </c>
      <c r="AF25" s="46">
        <v>40637.18972441701</v>
      </c>
      <c r="AG25" s="46">
        <v>47737.59536343602</v>
      </c>
      <c r="AH25" s="46">
        <v>49917.164255244</v>
      </c>
      <c r="AI25" s="46">
        <v>55038.797324873995</v>
      </c>
      <c r="AJ25" s="46">
        <v>62354.152331064004</v>
      </c>
      <c r="AK25" s="46">
        <v>75624.990626856</v>
      </c>
      <c r="AL25" s="46">
        <v>77283.84541383001</v>
      </c>
      <c r="AM25" s="46">
        <v>95945.96176728752</v>
      </c>
      <c r="AN25" s="46">
        <v>114608.07812074502</v>
      </c>
    </row>
    <row r="26" ht="15.0" customHeight="1">
      <c r="B26" s="73"/>
      <c r="C26" s="74"/>
      <c r="D26" s="122" t="str">
        <f>RIGHT($K$5,21)</f>
        <v>ΔТ=70⁰С (95/85/20) Вт</v>
      </c>
      <c r="E26" s="123">
        <f t="shared" ref="E26:P26" si="20">ROUND(IF($D26="ΔТ=70⁰С (95/85/20) Вт",AC26,(IF($D26="ΔТ=60⁰С (90/70/20) Вт",AC26*0.818,AC26*0.646))),0)</f>
        <v>698</v>
      </c>
      <c r="F26" s="123">
        <f t="shared" si="20"/>
        <v>767</v>
      </c>
      <c r="G26" s="123">
        <f t="shared" si="20"/>
        <v>1034</v>
      </c>
      <c r="H26" s="123">
        <f t="shared" si="20"/>
        <v>1395</v>
      </c>
      <c r="I26" s="123">
        <f t="shared" si="20"/>
        <v>1732</v>
      </c>
      <c r="J26" s="123">
        <f t="shared" si="20"/>
        <v>2080</v>
      </c>
      <c r="K26" s="123">
        <f t="shared" si="20"/>
        <v>2418</v>
      </c>
      <c r="L26" s="123">
        <f t="shared" si="20"/>
        <v>2789</v>
      </c>
      <c r="M26" s="123">
        <f t="shared" si="20"/>
        <v>3068</v>
      </c>
      <c r="N26" s="123">
        <f t="shared" si="20"/>
        <v>3115</v>
      </c>
      <c r="O26" s="123">
        <f t="shared" si="20"/>
        <v>3487</v>
      </c>
      <c r="P26" s="124">
        <f t="shared" si="20"/>
        <v>4184</v>
      </c>
      <c r="AC26" s="46">
        <v>697.5945</v>
      </c>
      <c r="AD26" s="46">
        <v>766.536</v>
      </c>
      <c r="AE26" s="46">
        <v>1034.1225000000002</v>
      </c>
      <c r="AF26" s="46">
        <v>1395.189</v>
      </c>
      <c r="AG26" s="46">
        <v>1731.717</v>
      </c>
      <c r="AH26" s="46">
        <v>2079.93</v>
      </c>
      <c r="AI26" s="46">
        <v>2417.6265000000003</v>
      </c>
      <c r="AJ26" s="46">
        <v>2789.2095</v>
      </c>
      <c r="AK26" s="46">
        <v>3068.481</v>
      </c>
      <c r="AL26" s="46">
        <v>3115.2209999999995</v>
      </c>
      <c r="AM26" s="46">
        <v>3486.804</v>
      </c>
      <c r="AN26" s="46">
        <v>4184.3985</v>
      </c>
    </row>
    <row r="27" ht="15.0" customHeight="1">
      <c r="B27" s="98">
        <v>12.0</v>
      </c>
      <c r="C27" s="126">
        <v>666.0</v>
      </c>
      <c r="D27" s="120" t="s">
        <v>59</v>
      </c>
      <c r="E27" s="64">
        <f t="shared" ref="E27:P27" si="21">ROUND(AC27-(AC27*$J$5),0)</f>
        <v>30120</v>
      </c>
      <c r="F27" s="64">
        <f t="shared" si="21"/>
        <v>32869</v>
      </c>
      <c r="G27" s="64">
        <f t="shared" si="21"/>
        <v>39110</v>
      </c>
      <c r="H27" s="64">
        <f t="shared" si="21"/>
        <v>43639</v>
      </c>
      <c r="I27" s="64">
        <f t="shared" si="21"/>
        <v>51386</v>
      </c>
      <c r="J27" s="64">
        <f t="shared" si="21"/>
        <v>53758</v>
      </c>
      <c r="K27" s="64">
        <f t="shared" si="21"/>
        <v>59348</v>
      </c>
      <c r="L27" s="64">
        <f t="shared" si="21"/>
        <v>67329</v>
      </c>
      <c r="M27" s="64">
        <f t="shared" si="21"/>
        <v>81705</v>
      </c>
      <c r="N27" s="64">
        <f t="shared" si="21"/>
        <v>83502</v>
      </c>
      <c r="O27" s="64">
        <f t="shared" si="21"/>
        <v>103719</v>
      </c>
      <c r="P27" s="65">
        <f t="shared" si="21"/>
        <v>123936</v>
      </c>
      <c r="AC27" s="46">
        <v>30119.708343087</v>
      </c>
      <c r="AD27" s="46">
        <v>32869.24997399999</v>
      </c>
      <c r="AE27" s="46">
        <v>39109.54545649801</v>
      </c>
      <c r="AF27" s="46">
        <v>43638.519777138004</v>
      </c>
      <c r="AG27" s="46">
        <v>51385.54264826401</v>
      </c>
      <c r="AH27" s="46">
        <v>53757.94677481802</v>
      </c>
      <c r="AI27" s="46">
        <v>59348.399451857986</v>
      </c>
      <c r="AJ27" s="46">
        <v>67328.947561392</v>
      </c>
      <c r="AK27" s="46">
        <v>81705.29590836797</v>
      </c>
      <c r="AL27" s="46">
        <v>83502.33945174002</v>
      </c>
      <c r="AM27" s="46">
        <v>103719.07931467501</v>
      </c>
      <c r="AN27" s="46">
        <v>123935.81917760998</v>
      </c>
    </row>
    <row r="28" ht="15.0" customHeight="1">
      <c r="B28" s="67"/>
      <c r="C28" s="68"/>
      <c r="D28" s="122" t="str">
        <f>RIGHT($K$5,21)</f>
        <v>ΔТ=70⁰С (95/85/20) Вт</v>
      </c>
      <c r="E28" s="123">
        <f t="shared" ref="E28:P28" si="22">ROUND(IF($D28="ΔТ=70⁰С (95/85/20) Вт",AC28,(IF($D28="ΔТ=60⁰С (90/70/20) Вт",AC28*0.818,AC28*0.646))),0)</f>
        <v>761</v>
      </c>
      <c r="F28" s="123">
        <f t="shared" si="22"/>
        <v>837</v>
      </c>
      <c r="G28" s="123">
        <f t="shared" si="22"/>
        <v>1129</v>
      </c>
      <c r="H28" s="123">
        <f t="shared" si="22"/>
        <v>1521</v>
      </c>
      <c r="I28" s="123">
        <f t="shared" si="22"/>
        <v>1889</v>
      </c>
      <c r="J28" s="123">
        <f t="shared" si="22"/>
        <v>2269</v>
      </c>
      <c r="K28" s="123">
        <f t="shared" si="22"/>
        <v>2637</v>
      </c>
      <c r="L28" s="123">
        <f t="shared" si="22"/>
        <v>3043</v>
      </c>
      <c r="M28" s="123">
        <f t="shared" si="22"/>
        <v>3348</v>
      </c>
      <c r="N28" s="123">
        <f t="shared" si="22"/>
        <v>3398</v>
      </c>
      <c r="O28" s="123">
        <f t="shared" si="22"/>
        <v>3803</v>
      </c>
      <c r="P28" s="124">
        <f t="shared" si="22"/>
        <v>4564</v>
      </c>
      <c r="AC28" s="46">
        <v>760.6934999999999</v>
      </c>
      <c r="AD28" s="46">
        <v>836.6460000000001</v>
      </c>
      <c r="AE28" s="46">
        <v>1128.771</v>
      </c>
      <c r="AF28" s="46">
        <v>1521.3869999999997</v>
      </c>
      <c r="AG28" s="46">
        <v>1889.4645</v>
      </c>
      <c r="AH28" s="46">
        <v>2269.2270000000003</v>
      </c>
      <c r="AI28" s="46">
        <v>2637.3045</v>
      </c>
      <c r="AJ28" s="46">
        <v>3042.7739999999994</v>
      </c>
      <c r="AK28" s="46">
        <v>3347.7525</v>
      </c>
      <c r="AL28" s="46">
        <v>3397.9979999999996</v>
      </c>
      <c r="AM28" s="46">
        <v>3803.4674999999993</v>
      </c>
      <c r="AN28" s="46">
        <v>4564.161</v>
      </c>
    </row>
    <row r="29" ht="15.0" customHeight="1">
      <c r="B29" s="89">
        <v>13.0</v>
      </c>
      <c r="C29" s="61">
        <v>722.0</v>
      </c>
      <c r="D29" s="120" t="s">
        <v>59</v>
      </c>
      <c r="E29" s="64">
        <f t="shared" ref="E29:P29" si="23">ROUND(AC29-(AC29*$J$5),0)</f>
        <v>32043</v>
      </c>
      <c r="F29" s="64">
        <f t="shared" si="23"/>
        <v>34983</v>
      </c>
      <c r="G29" s="64">
        <f t="shared" si="23"/>
        <v>41733</v>
      </c>
      <c r="H29" s="64">
        <f t="shared" si="23"/>
        <v>46640</v>
      </c>
      <c r="I29" s="64">
        <f t="shared" si="23"/>
        <v>55032</v>
      </c>
      <c r="J29" s="64">
        <f t="shared" si="23"/>
        <v>57604</v>
      </c>
      <c r="K29" s="64">
        <f t="shared" si="23"/>
        <v>63660</v>
      </c>
      <c r="L29" s="64">
        <f t="shared" si="23"/>
        <v>72304</v>
      </c>
      <c r="M29" s="64">
        <f t="shared" si="23"/>
        <v>87786</v>
      </c>
      <c r="N29" s="64">
        <f t="shared" si="23"/>
        <v>89721</v>
      </c>
      <c r="O29" s="64">
        <f t="shared" si="23"/>
        <v>111492</v>
      </c>
      <c r="P29" s="65">
        <f t="shared" si="23"/>
        <v>133264</v>
      </c>
      <c r="AC29" s="46">
        <v>32042.753298764997</v>
      </c>
      <c r="AD29" s="46">
        <v>34983.35181000001</v>
      </c>
      <c r="AE29" s="46">
        <v>41733.16612739999</v>
      </c>
      <c r="AF29" s="46">
        <v>46639.849829859006</v>
      </c>
      <c r="AG29" s="46">
        <v>55031.72080249799</v>
      </c>
      <c r="AH29" s="46">
        <v>57604.036686174</v>
      </c>
      <c r="AI29" s="46">
        <v>63659.77070943601</v>
      </c>
      <c r="AJ29" s="46">
        <v>72303.74279172001</v>
      </c>
      <c r="AK29" s="46">
        <v>87785.60118988002</v>
      </c>
      <c r="AL29" s="46">
        <v>89720.83348965</v>
      </c>
      <c r="AM29" s="46">
        <v>111492.19686206248</v>
      </c>
      <c r="AN29" s="46">
        <v>133263.560234475</v>
      </c>
    </row>
    <row r="30" ht="15.0" customHeight="1">
      <c r="B30" s="73"/>
      <c r="C30" s="74"/>
      <c r="D30" s="122" t="str">
        <f>RIGHT($K$5,21)</f>
        <v>ΔТ=70⁰С (95/85/20) Вт</v>
      </c>
      <c r="E30" s="123">
        <f t="shared" ref="E30:P30" si="24">ROUND(IF($D30="ΔТ=70⁰С (95/85/20) Вт",AC30,(IF($D30="ΔТ=60⁰С (90/70/20) Вт",AC30*0.818,AC30*0.646))),0)</f>
        <v>824</v>
      </c>
      <c r="F30" s="123">
        <f t="shared" si="24"/>
        <v>907</v>
      </c>
      <c r="G30" s="123">
        <f t="shared" si="24"/>
        <v>1222</v>
      </c>
      <c r="H30" s="123">
        <f t="shared" si="24"/>
        <v>1649</v>
      </c>
      <c r="I30" s="123">
        <f t="shared" si="24"/>
        <v>2046</v>
      </c>
      <c r="J30" s="123">
        <f t="shared" si="24"/>
        <v>2459</v>
      </c>
      <c r="K30" s="123">
        <f t="shared" si="24"/>
        <v>2857</v>
      </c>
      <c r="L30" s="123">
        <f t="shared" si="24"/>
        <v>3296</v>
      </c>
      <c r="M30" s="123">
        <f t="shared" si="24"/>
        <v>3626</v>
      </c>
      <c r="N30" s="123">
        <f t="shared" si="24"/>
        <v>3681</v>
      </c>
      <c r="O30" s="123">
        <f t="shared" si="24"/>
        <v>4120</v>
      </c>
      <c r="P30" s="124">
        <f t="shared" si="24"/>
        <v>4945</v>
      </c>
      <c r="AC30" s="46">
        <v>823.7925</v>
      </c>
      <c r="AD30" s="46">
        <v>906.7559999999999</v>
      </c>
      <c r="AE30" s="46">
        <v>1222.2510000000002</v>
      </c>
      <c r="AF30" s="46">
        <v>1648.7535</v>
      </c>
      <c r="AG30" s="46">
        <v>2046.0435</v>
      </c>
      <c r="AH30" s="46">
        <v>2458.524</v>
      </c>
      <c r="AI30" s="46">
        <v>2856.9825</v>
      </c>
      <c r="AJ30" s="46">
        <v>3296.3385000000003</v>
      </c>
      <c r="AK30" s="46">
        <v>3625.8555</v>
      </c>
      <c r="AL30" s="46">
        <v>3680.775</v>
      </c>
      <c r="AM30" s="46">
        <v>4120.131</v>
      </c>
      <c r="AN30" s="46">
        <v>4945.092</v>
      </c>
    </row>
    <row r="31" ht="15.0" customHeight="1">
      <c r="B31" s="98">
        <v>14.0</v>
      </c>
      <c r="C31" s="126">
        <v>778.0</v>
      </c>
      <c r="D31" s="120" t="s">
        <v>59</v>
      </c>
      <c r="E31" s="64">
        <f t="shared" ref="E31:P31" si="25">ROUND(AC31-(AC31*$J$5),0)</f>
        <v>34161</v>
      </c>
      <c r="F31" s="64">
        <f t="shared" si="25"/>
        <v>37313</v>
      </c>
      <c r="G31" s="64">
        <f t="shared" si="25"/>
        <v>44357</v>
      </c>
      <c r="H31" s="64">
        <f t="shared" si="25"/>
        <v>49641</v>
      </c>
      <c r="I31" s="64">
        <f t="shared" si="25"/>
        <v>58678</v>
      </c>
      <c r="J31" s="64">
        <f t="shared" si="25"/>
        <v>61450</v>
      </c>
      <c r="K31" s="64">
        <f t="shared" si="25"/>
        <v>67971</v>
      </c>
      <c r="L31" s="64">
        <f t="shared" si="25"/>
        <v>77279</v>
      </c>
      <c r="M31" s="64">
        <f t="shared" si="25"/>
        <v>93866</v>
      </c>
      <c r="N31" s="64">
        <f t="shared" si="25"/>
        <v>95939</v>
      </c>
      <c r="O31" s="64">
        <f t="shared" si="25"/>
        <v>119265</v>
      </c>
      <c r="P31" s="65">
        <f t="shared" si="25"/>
        <v>142591</v>
      </c>
      <c r="AC31" s="46">
        <v>34161.287185079986</v>
      </c>
      <c r="AD31" s="46">
        <v>37313.29126799999</v>
      </c>
      <c r="AE31" s="46">
        <v>44356.78679830201</v>
      </c>
      <c r="AF31" s="46">
        <v>49641.17988258001</v>
      </c>
      <c r="AG31" s="46">
        <v>58677.898956732</v>
      </c>
      <c r="AH31" s="46">
        <v>61450.12659753</v>
      </c>
      <c r="AI31" s="46">
        <v>67971.141967014</v>
      </c>
      <c r="AJ31" s="46">
        <v>77278.538022048</v>
      </c>
      <c r="AK31" s="46">
        <v>93865.906471392</v>
      </c>
      <c r="AL31" s="46">
        <v>95939.32752756002</v>
      </c>
      <c r="AM31" s="46">
        <v>119265.31440945</v>
      </c>
      <c r="AN31" s="46">
        <v>142591.30129134003</v>
      </c>
    </row>
    <row r="32" ht="15.0" customHeight="1">
      <c r="B32" s="73"/>
      <c r="C32" s="74"/>
      <c r="D32" s="122" t="str">
        <f>RIGHT($K$5,21)</f>
        <v>ΔТ=70⁰С (95/85/20) Вт</v>
      </c>
      <c r="E32" s="123">
        <f t="shared" ref="E32:P32" si="26">ROUND(IF($D32="ΔТ=70⁰С (95/85/20) Вт",AC32,(IF($D32="ΔТ=60⁰С (90/70/20) Вт",AC32*0.818,AC32*0.646))),0)</f>
        <v>888</v>
      </c>
      <c r="F32" s="123">
        <f t="shared" si="26"/>
        <v>976</v>
      </c>
      <c r="G32" s="123">
        <f t="shared" si="26"/>
        <v>1317</v>
      </c>
      <c r="H32" s="123">
        <f t="shared" si="26"/>
        <v>1775</v>
      </c>
      <c r="I32" s="123">
        <f t="shared" si="26"/>
        <v>2204</v>
      </c>
      <c r="J32" s="123">
        <f t="shared" si="26"/>
        <v>2648</v>
      </c>
      <c r="K32" s="123">
        <f t="shared" si="26"/>
        <v>3077</v>
      </c>
      <c r="L32" s="123">
        <f t="shared" si="26"/>
        <v>3550</v>
      </c>
      <c r="M32" s="123">
        <f t="shared" si="26"/>
        <v>3905</v>
      </c>
      <c r="N32" s="123">
        <f t="shared" si="26"/>
        <v>3965</v>
      </c>
      <c r="O32" s="123">
        <f t="shared" si="26"/>
        <v>4438</v>
      </c>
      <c r="P32" s="124">
        <f t="shared" si="26"/>
        <v>5325</v>
      </c>
      <c r="AC32" s="46">
        <v>888.06</v>
      </c>
      <c r="AD32" s="46">
        <v>975.6975</v>
      </c>
      <c r="AE32" s="46">
        <v>1316.8994999999998</v>
      </c>
      <c r="AF32" s="46">
        <v>1774.9515000000001</v>
      </c>
      <c r="AG32" s="46">
        <v>2203.791</v>
      </c>
      <c r="AH32" s="46">
        <v>2647.821</v>
      </c>
      <c r="AI32" s="46">
        <v>3076.6605</v>
      </c>
      <c r="AJ32" s="46">
        <v>3549.9030000000002</v>
      </c>
      <c r="AK32" s="46">
        <v>3905.1270000000004</v>
      </c>
      <c r="AL32" s="46">
        <v>3964.7205</v>
      </c>
      <c r="AM32" s="46">
        <v>4437.963</v>
      </c>
      <c r="AN32" s="46">
        <v>5324.8544999999995</v>
      </c>
    </row>
    <row r="33" ht="15.75" customHeight="1">
      <c r="B33" s="7"/>
      <c r="C33" s="7"/>
      <c r="D33" s="7"/>
      <c r="E33" s="75" t="s">
        <v>60</v>
      </c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</row>
    <row r="34" ht="15.0" customHeight="1">
      <c r="B34" s="76" t="s">
        <v>56</v>
      </c>
      <c r="C34" s="5"/>
      <c r="D34" s="63"/>
      <c r="E34" s="78">
        <v>500.0</v>
      </c>
      <c r="F34" s="78">
        <v>550.0</v>
      </c>
      <c r="G34" s="78">
        <v>750.0</v>
      </c>
      <c r="H34" s="78">
        <v>1000.0</v>
      </c>
      <c r="I34" s="78">
        <v>1250.0</v>
      </c>
      <c r="J34" s="78">
        <v>1500.0</v>
      </c>
      <c r="K34" s="78">
        <v>1750.0</v>
      </c>
      <c r="L34" s="78">
        <v>2000.0</v>
      </c>
      <c r="M34" s="78">
        <v>2200.0</v>
      </c>
      <c r="N34" s="78">
        <v>2250.0</v>
      </c>
      <c r="O34" s="78">
        <v>2500.0</v>
      </c>
      <c r="P34" s="79">
        <v>3000.0</v>
      </c>
    </row>
    <row r="35" ht="15.0" customHeight="1">
      <c r="B35" s="80" t="s">
        <v>79</v>
      </c>
      <c r="C35" s="11"/>
      <c r="D35" s="44"/>
      <c r="E35" s="81">
        <v>430.0</v>
      </c>
      <c r="F35" s="81">
        <v>480.0</v>
      </c>
      <c r="G35" s="81">
        <v>680.0</v>
      </c>
      <c r="H35" s="81">
        <v>930.0</v>
      </c>
      <c r="I35" s="81">
        <v>1180.0</v>
      </c>
      <c r="J35" s="81">
        <v>1430.0</v>
      </c>
      <c r="K35" s="81">
        <v>1680.0</v>
      </c>
      <c r="L35" s="81">
        <v>1930.0</v>
      </c>
      <c r="M35" s="81">
        <v>2130.0</v>
      </c>
      <c r="N35" s="81">
        <v>2180.0</v>
      </c>
      <c r="O35" s="81">
        <v>2430.0</v>
      </c>
      <c r="P35" s="82">
        <v>2930.0</v>
      </c>
    </row>
    <row r="36" ht="15.0" customHeight="1">
      <c r="B36" s="128" t="s">
        <v>64</v>
      </c>
      <c r="C36" s="11"/>
      <c r="D36" s="44"/>
      <c r="E36" s="81">
        <f t="shared" ref="E36:P36" si="27">(E34/2)-25</f>
        <v>225</v>
      </c>
      <c r="F36" s="81">
        <f t="shared" si="27"/>
        <v>250</v>
      </c>
      <c r="G36" s="81">
        <f t="shared" si="27"/>
        <v>350</v>
      </c>
      <c r="H36" s="81">
        <f t="shared" si="27"/>
        <v>475</v>
      </c>
      <c r="I36" s="81">
        <f t="shared" si="27"/>
        <v>600</v>
      </c>
      <c r="J36" s="81">
        <f t="shared" si="27"/>
        <v>725</v>
      </c>
      <c r="K36" s="81">
        <f t="shared" si="27"/>
        <v>850</v>
      </c>
      <c r="L36" s="81">
        <f t="shared" si="27"/>
        <v>975</v>
      </c>
      <c r="M36" s="81">
        <f t="shared" si="27"/>
        <v>1075</v>
      </c>
      <c r="N36" s="81">
        <f t="shared" si="27"/>
        <v>1100</v>
      </c>
      <c r="O36" s="81">
        <f t="shared" si="27"/>
        <v>1225</v>
      </c>
      <c r="P36" s="82">
        <f t="shared" si="27"/>
        <v>1475</v>
      </c>
    </row>
    <row r="37" ht="15.0" customHeight="1">
      <c r="B37" s="128" t="s">
        <v>62</v>
      </c>
      <c r="C37" s="11"/>
      <c r="D37" s="44"/>
      <c r="E37" s="129">
        <v>57.0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2"/>
    </row>
    <row r="38" ht="15.75" customHeight="1">
      <c r="B38" s="84" t="s">
        <v>7</v>
      </c>
      <c r="C38" s="85" t="s">
        <v>61</v>
      </c>
      <c r="D38" s="86" t="s">
        <v>65</v>
      </c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8"/>
    </row>
    <row r="39" ht="15.75" customHeight="1">
      <c r="B39" s="89">
        <v>2.0</v>
      </c>
      <c r="C39" s="90">
        <v>50.0</v>
      </c>
      <c r="D39" s="91" t="s">
        <v>66</v>
      </c>
      <c r="E39" s="137">
        <v>3.36</v>
      </c>
      <c r="F39" s="137">
        <v>3.6</v>
      </c>
      <c r="G39" s="137">
        <v>4.5600000000000005</v>
      </c>
      <c r="H39" s="137">
        <v>5.76</v>
      </c>
      <c r="I39" s="137">
        <v>6.96</v>
      </c>
      <c r="J39" s="137">
        <v>8.16</v>
      </c>
      <c r="K39" s="137">
        <v>9.36</v>
      </c>
      <c r="L39" s="137">
        <v>10.559999999999999</v>
      </c>
      <c r="M39" s="137">
        <v>11.52</v>
      </c>
      <c r="N39" s="137">
        <v>11.760000000000002</v>
      </c>
      <c r="O39" s="137">
        <v>12.96</v>
      </c>
      <c r="P39" s="138">
        <v>15.36</v>
      </c>
    </row>
    <row r="40" ht="15.75" customHeight="1">
      <c r="B40" s="73"/>
      <c r="C40" s="74"/>
      <c r="D40" s="94" t="s">
        <v>67</v>
      </c>
      <c r="E40" s="104">
        <v>1.3</v>
      </c>
      <c r="F40" s="104">
        <v>1.4</v>
      </c>
      <c r="G40" s="104">
        <v>1.8</v>
      </c>
      <c r="H40" s="104">
        <v>2.4</v>
      </c>
      <c r="I40" s="104">
        <v>3.0</v>
      </c>
      <c r="J40" s="104">
        <v>3.5</v>
      </c>
      <c r="K40" s="104">
        <v>4.1</v>
      </c>
      <c r="L40" s="104">
        <v>4.6</v>
      </c>
      <c r="M40" s="104">
        <v>5.1</v>
      </c>
      <c r="N40" s="104">
        <v>5.2</v>
      </c>
      <c r="O40" s="104">
        <v>5.8</v>
      </c>
      <c r="P40" s="105">
        <v>6.9</v>
      </c>
    </row>
    <row r="41" ht="15.75" customHeight="1">
      <c r="B41" s="98">
        <v>3.0</v>
      </c>
      <c r="C41" s="90">
        <v>106.0</v>
      </c>
      <c r="D41" s="100" t="s">
        <v>66</v>
      </c>
      <c r="E41" s="137">
        <v>5.16</v>
      </c>
      <c r="F41" s="137">
        <v>5.52</v>
      </c>
      <c r="G41" s="137">
        <v>6.960000000000001</v>
      </c>
      <c r="H41" s="137">
        <v>8.76</v>
      </c>
      <c r="I41" s="137">
        <v>10.56</v>
      </c>
      <c r="J41" s="137">
        <v>12.360000000000001</v>
      </c>
      <c r="K41" s="137">
        <v>14.160000000000002</v>
      </c>
      <c r="L41" s="137">
        <v>15.959999999999999</v>
      </c>
      <c r="M41" s="137">
        <v>17.4</v>
      </c>
      <c r="N41" s="137">
        <v>17.76</v>
      </c>
      <c r="O41" s="137">
        <v>19.56</v>
      </c>
      <c r="P41" s="138">
        <v>23.16</v>
      </c>
    </row>
    <row r="42" ht="15.75" customHeight="1">
      <c r="B42" s="67"/>
      <c r="C42" s="74"/>
      <c r="D42" s="103" t="s">
        <v>67</v>
      </c>
      <c r="E42" s="96">
        <v>1.9</v>
      </c>
      <c r="F42" s="96">
        <v>2.1</v>
      </c>
      <c r="G42" s="96">
        <v>2.8</v>
      </c>
      <c r="H42" s="96">
        <v>3.6</v>
      </c>
      <c r="I42" s="96">
        <v>4.4</v>
      </c>
      <c r="J42" s="96">
        <v>5.3</v>
      </c>
      <c r="K42" s="96">
        <v>6.1</v>
      </c>
      <c r="L42" s="96">
        <v>7.0</v>
      </c>
      <c r="M42" s="96">
        <v>7.7</v>
      </c>
      <c r="N42" s="96">
        <v>7.8</v>
      </c>
      <c r="O42" s="96">
        <v>8.7</v>
      </c>
      <c r="P42" s="97">
        <v>10.4</v>
      </c>
    </row>
    <row r="43" ht="15.75" customHeight="1">
      <c r="B43" s="89">
        <v>4.0</v>
      </c>
      <c r="C43" s="90">
        <v>162.0</v>
      </c>
      <c r="D43" s="91" t="s">
        <v>66</v>
      </c>
      <c r="E43" s="139">
        <v>6.96</v>
      </c>
      <c r="F43" s="139">
        <v>7.44</v>
      </c>
      <c r="G43" s="139">
        <v>9.36</v>
      </c>
      <c r="H43" s="139">
        <v>11.76</v>
      </c>
      <c r="I43" s="139">
        <v>14.16</v>
      </c>
      <c r="J43" s="139">
        <v>16.560000000000002</v>
      </c>
      <c r="K43" s="139">
        <v>18.96</v>
      </c>
      <c r="L43" s="139">
        <v>21.36</v>
      </c>
      <c r="M43" s="139">
        <v>23.28</v>
      </c>
      <c r="N43" s="139">
        <v>23.76</v>
      </c>
      <c r="O43" s="139">
        <v>26.16</v>
      </c>
      <c r="P43" s="140">
        <v>30.96</v>
      </c>
    </row>
    <row r="44" ht="15.75" customHeight="1">
      <c r="B44" s="73"/>
      <c r="C44" s="74"/>
      <c r="D44" s="94" t="s">
        <v>67</v>
      </c>
      <c r="E44" s="96">
        <v>2.6</v>
      </c>
      <c r="F44" s="96">
        <v>2.8</v>
      </c>
      <c r="G44" s="96">
        <v>3.7</v>
      </c>
      <c r="H44" s="96">
        <v>4.8</v>
      </c>
      <c r="I44" s="96">
        <v>5.9</v>
      </c>
      <c r="J44" s="96">
        <v>7.1</v>
      </c>
      <c r="K44" s="96">
        <v>8.2</v>
      </c>
      <c r="L44" s="96">
        <v>9.3</v>
      </c>
      <c r="M44" s="96">
        <v>10.2</v>
      </c>
      <c r="N44" s="96">
        <v>10.4</v>
      </c>
      <c r="O44" s="96">
        <v>11.6</v>
      </c>
      <c r="P44" s="97">
        <v>13.8</v>
      </c>
    </row>
    <row r="45" ht="15.75" customHeight="1">
      <c r="B45" s="98">
        <v>5.0</v>
      </c>
      <c r="C45" s="90">
        <v>218.0</v>
      </c>
      <c r="D45" s="100" t="s">
        <v>66</v>
      </c>
      <c r="E45" s="137">
        <v>8.76</v>
      </c>
      <c r="F45" s="137">
        <v>9.360000000000001</v>
      </c>
      <c r="G45" s="137">
        <v>11.76</v>
      </c>
      <c r="H45" s="137">
        <v>14.76</v>
      </c>
      <c r="I45" s="137">
        <v>17.76</v>
      </c>
      <c r="J45" s="137">
        <v>20.76</v>
      </c>
      <c r="K45" s="137">
        <v>23.76</v>
      </c>
      <c r="L45" s="137">
        <v>26.76</v>
      </c>
      <c r="M45" s="137">
        <v>29.160000000000004</v>
      </c>
      <c r="N45" s="137">
        <v>29.76</v>
      </c>
      <c r="O45" s="137">
        <v>32.76</v>
      </c>
      <c r="P45" s="138">
        <v>38.76</v>
      </c>
    </row>
    <row r="46" ht="15.75" customHeight="1">
      <c r="B46" s="67"/>
      <c r="C46" s="74"/>
      <c r="D46" s="103" t="s">
        <v>67</v>
      </c>
      <c r="E46" s="96">
        <v>3.2</v>
      </c>
      <c r="F46" s="96">
        <v>3.5</v>
      </c>
      <c r="G46" s="96">
        <v>4.6</v>
      </c>
      <c r="H46" s="96">
        <v>6.0</v>
      </c>
      <c r="I46" s="96">
        <v>7.4</v>
      </c>
      <c r="J46" s="96">
        <v>8.8</v>
      </c>
      <c r="K46" s="96">
        <v>10.2</v>
      </c>
      <c r="L46" s="96">
        <v>11.7</v>
      </c>
      <c r="M46" s="96">
        <v>12.8</v>
      </c>
      <c r="N46" s="96">
        <v>13.1</v>
      </c>
      <c r="O46" s="96">
        <v>14.5</v>
      </c>
      <c r="P46" s="97">
        <v>17.3</v>
      </c>
    </row>
    <row r="47" ht="15.75" customHeight="1">
      <c r="B47" s="89">
        <v>6.0</v>
      </c>
      <c r="C47" s="90">
        <v>274.0</v>
      </c>
      <c r="D47" s="91" t="s">
        <v>66</v>
      </c>
      <c r="E47" s="139">
        <v>10.559999999999999</v>
      </c>
      <c r="F47" s="139">
        <v>11.28</v>
      </c>
      <c r="G47" s="139">
        <v>14.16</v>
      </c>
      <c r="H47" s="139">
        <v>17.759999999999998</v>
      </c>
      <c r="I47" s="139">
        <v>21.36</v>
      </c>
      <c r="J47" s="139">
        <v>24.96</v>
      </c>
      <c r="K47" s="139">
        <v>28.560000000000002</v>
      </c>
      <c r="L47" s="139">
        <v>32.16</v>
      </c>
      <c r="M47" s="139">
        <v>35.04</v>
      </c>
      <c r="N47" s="139">
        <v>35.760000000000005</v>
      </c>
      <c r="O47" s="139">
        <v>39.36</v>
      </c>
      <c r="P47" s="140">
        <v>46.56</v>
      </c>
    </row>
    <row r="48" ht="15.75" customHeight="1">
      <c r="B48" s="73"/>
      <c r="C48" s="74"/>
      <c r="D48" s="94" t="s">
        <v>67</v>
      </c>
      <c r="E48" s="96">
        <v>3.9</v>
      </c>
      <c r="F48" s="96">
        <v>4.2</v>
      </c>
      <c r="G48" s="96">
        <v>5.6</v>
      </c>
      <c r="H48" s="96">
        <v>7.2</v>
      </c>
      <c r="I48" s="96">
        <v>8.9</v>
      </c>
      <c r="J48" s="96">
        <v>10.6</v>
      </c>
      <c r="K48" s="96">
        <v>12.3</v>
      </c>
      <c r="L48" s="96">
        <v>14.0</v>
      </c>
      <c r="M48" s="96">
        <v>15.3</v>
      </c>
      <c r="N48" s="96">
        <v>15.7</v>
      </c>
      <c r="O48" s="96">
        <v>17.4</v>
      </c>
      <c r="P48" s="97">
        <v>20.7</v>
      </c>
    </row>
    <row r="49" ht="15.75" customHeight="1">
      <c r="B49" s="98">
        <v>7.0</v>
      </c>
      <c r="C49" s="90">
        <v>330.0</v>
      </c>
      <c r="D49" s="100" t="s">
        <v>66</v>
      </c>
      <c r="E49" s="141">
        <v>12.36</v>
      </c>
      <c r="F49" s="141">
        <v>13.2</v>
      </c>
      <c r="G49" s="141">
        <v>16.56</v>
      </c>
      <c r="H49" s="141">
        <v>20.76</v>
      </c>
      <c r="I49" s="141">
        <v>24.96</v>
      </c>
      <c r="J49" s="141">
        <v>29.16</v>
      </c>
      <c r="K49" s="141">
        <v>33.36</v>
      </c>
      <c r="L49" s="141">
        <v>37.56</v>
      </c>
      <c r="M49" s="141">
        <v>40.92</v>
      </c>
      <c r="N49" s="141">
        <v>41.760000000000005</v>
      </c>
      <c r="O49" s="141">
        <v>45.96</v>
      </c>
      <c r="P49" s="142">
        <v>54.36</v>
      </c>
    </row>
    <row r="50" ht="15.75" customHeight="1">
      <c r="B50" s="67"/>
      <c r="C50" s="74"/>
      <c r="D50" s="103" t="s">
        <v>67</v>
      </c>
      <c r="E50" s="104">
        <v>4.5</v>
      </c>
      <c r="F50" s="104">
        <v>4.9</v>
      </c>
      <c r="G50" s="104">
        <v>6.5</v>
      </c>
      <c r="H50" s="104">
        <v>8.5</v>
      </c>
      <c r="I50" s="104">
        <v>10.4</v>
      </c>
      <c r="J50" s="104">
        <v>12.4</v>
      </c>
      <c r="K50" s="104">
        <v>14.4</v>
      </c>
      <c r="L50" s="104">
        <v>16.3</v>
      </c>
      <c r="M50" s="104">
        <v>17.9</v>
      </c>
      <c r="N50" s="104">
        <v>18.3</v>
      </c>
      <c r="O50" s="104">
        <v>20.3</v>
      </c>
      <c r="P50" s="105">
        <v>24.2</v>
      </c>
    </row>
    <row r="51" ht="15.75" customHeight="1">
      <c r="B51" s="89">
        <v>8.0</v>
      </c>
      <c r="C51" s="90">
        <v>386.0</v>
      </c>
      <c r="D51" s="91" t="s">
        <v>66</v>
      </c>
      <c r="E51" s="137">
        <v>14.16</v>
      </c>
      <c r="F51" s="137">
        <v>15.120000000000001</v>
      </c>
      <c r="G51" s="137">
        <v>18.96</v>
      </c>
      <c r="H51" s="137">
        <v>23.759999999999998</v>
      </c>
      <c r="I51" s="137">
        <v>28.560000000000002</v>
      </c>
      <c r="J51" s="137">
        <v>33.36</v>
      </c>
      <c r="K51" s="137">
        <v>38.160000000000004</v>
      </c>
      <c r="L51" s="137">
        <v>42.96</v>
      </c>
      <c r="M51" s="137">
        <v>46.800000000000004</v>
      </c>
      <c r="N51" s="137">
        <v>47.760000000000005</v>
      </c>
      <c r="O51" s="137">
        <v>52.56</v>
      </c>
      <c r="P51" s="138">
        <v>62.160000000000004</v>
      </c>
    </row>
    <row r="52" ht="15.75" customHeight="1">
      <c r="B52" s="73"/>
      <c r="C52" s="74"/>
      <c r="D52" s="94" t="s">
        <v>67</v>
      </c>
      <c r="E52" s="96">
        <v>5.2</v>
      </c>
      <c r="F52" s="96">
        <v>5.6</v>
      </c>
      <c r="G52" s="96">
        <v>7.4</v>
      </c>
      <c r="H52" s="96">
        <v>9.7</v>
      </c>
      <c r="I52" s="96">
        <v>11.9</v>
      </c>
      <c r="J52" s="96">
        <v>14.2</v>
      </c>
      <c r="K52" s="96">
        <v>16.4</v>
      </c>
      <c r="L52" s="96">
        <v>18.7</v>
      </c>
      <c r="M52" s="96">
        <v>20.5</v>
      </c>
      <c r="N52" s="96">
        <v>20.9</v>
      </c>
      <c r="O52" s="96">
        <v>23.2</v>
      </c>
      <c r="P52" s="97">
        <v>27.7</v>
      </c>
    </row>
    <row r="53" ht="15.75" customHeight="1">
      <c r="B53" s="98">
        <v>9.0</v>
      </c>
      <c r="C53" s="90">
        <v>442.0</v>
      </c>
      <c r="D53" s="100" t="s">
        <v>66</v>
      </c>
      <c r="E53" s="141">
        <v>15.959999999999999</v>
      </c>
      <c r="F53" s="141">
        <v>17.04</v>
      </c>
      <c r="G53" s="141">
        <v>21.36</v>
      </c>
      <c r="H53" s="141">
        <v>26.759999999999998</v>
      </c>
      <c r="I53" s="141">
        <v>32.16</v>
      </c>
      <c r="J53" s="141">
        <v>37.56</v>
      </c>
      <c r="K53" s="141">
        <v>42.96000000000001</v>
      </c>
      <c r="L53" s="141">
        <v>48.36</v>
      </c>
      <c r="M53" s="141">
        <v>52.68000000000001</v>
      </c>
      <c r="N53" s="141">
        <v>53.760000000000005</v>
      </c>
      <c r="O53" s="141">
        <v>59.16</v>
      </c>
      <c r="P53" s="142">
        <v>69.96</v>
      </c>
    </row>
    <row r="54" ht="15.75" customHeight="1">
      <c r="B54" s="67"/>
      <c r="C54" s="74"/>
      <c r="D54" s="103" t="s">
        <v>67</v>
      </c>
      <c r="E54" s="104">
        <v>5.8</v>
      </c>
      <c r="F54" s="104">
        <v>6.3</v>
      </c>
      <c r="G54" s="104">
        <v>8.4</v>
      </c>
      <c r="H54" s="104">
        <v>10.9</v>
      </c>
      <c r="I54" s="104">
        <v>13.4</v>
      </c>
      <c r="J54" s="104">
        <v>15.9</v>
      </c>
      <c r="K54" s="104">
        <v>18.5</v>
      </c>
      <c r="L54" s="104">
        <v>21.0</v>
      </c>
      <c r="M54" s="104">
        <v>23.0</v>
      </c>
      <c r="N54" s="104">
        <v>23.5</v>
      </c>
      <c r="O54" s="104">
        <v>26.1</v>
      </c>
      <c r="P54" s="105">
        <v>31.1</v>
      </c>
    </row>
    <row r="55" ht="15.75" customHeight="1">
      <c r="B55" s="89">
        <v>10.0</v>
      </c>
      <c r="C55" s="90">
        <v>498.0</v>
      </c>
      <c r="D55" s="91" t="s">
        <v>66</v>
      </c>
      <c r="E55" s="137">
        <v>17.759999999999998</v>
      </c>
      <c r="F55" s="137">
        <v>18.96</v>
      </c>
      <c r="G55" s="137">
        <v>23.759999999999998</v>
      </c>
      <c r="H55" s="137">
        <v>29.759999999999998</v>
      </c>
      <c r="I55" s="137">
        <v>35.76</v>
      </c>
      <c r="J55" s="137">
        <v>41.76</v>
      </c>
      <c r="K55" s="137">
        <v>47.76</v>
      </c>
      <c r="L55" s="137">
        <v>53.76</v>
      </c>
      <c r="M55" s="137">
        <v>58.56</v>
      </c>
      <c r="N55" s="137">
        <v>59.76</v>
      </c>
      <c r="O55" s="137">
        <v>65.76</v>
      </c>
      <c r="P55" s="138">
        <v>77.76</v>
      </c>
    </row>
    <row r="56" ht="15.75" customHeight="1">
      <c r="B56" s="73"/>
      <c r="C56" s="74"/>
      <c r="D56" s="94" t="s">
        <v>67</v>
      </c>
      <c r="E56" s="96">
        <v>6.5</v>
      </c>
      <c r="F56" s="96">
        <v>7.0</v>
      </c>
      <c r="G56" s="96">
        <v>9.3</v>
      </c>
      <c r="H56" s="96">
        <v>12.1</v>
      </c>
      <c r="I56" s="96">
        <v>14.9</v>
      </c>
      <c r="J56" s="96">
        <v>17.7</v>
      </c>
      <c r="K56" s="96">
        <v>20.5</v>
      </c>
      <c r="L56" s="96">
        <v>23.3</v>
      </c>
      <c r="M56" s="96">
        <v>25.6</v>
      </c>
      <c r="N56" s="96">
        <v>26.2</v>
      </c>
      <c r="O56" s="96">
        <v>29.0</v>
      </c>
      <c r="P56" s="97">
        <v>34.6</v>
      </c>
    </row>
    <row r="57" ht="15.75" customHeight="1">
      <c r="B57" s="89">
        <v>11.0</v>
      </c>
      <c r="C57" s="90">
        <v>554.0</v>
      </c>
      <c r="D57" s="91" t="s">
        <v>66</v>
      </c>
      <c r="E57" s="139">
        <v>19.56</v>
      </c>
      <c r="F57" s="139">
        <v>20.880000000000003</v>
      </c>
      <c r="G57" s="139">
        <v>26.16</v>
      </c>
      <c r="H57" s="139">
        <v>32.76</v>
      </c>
      <c r="I57" s="139">
        <v>39.36</v>
      </c>
      <c r="J57" s="139">
        <v>45.96</v>
      </c>
      <c r="K57" s="139">
        <v>52.56</v>
      </c>
      <c r="L57" s="139">
        <v>59.16</v>
      </c>
      <c r="M57" s="139">
        <v>64.44000000000001</v>
      </c>
      <c r="N57" s="139">
        <v>65.76</v>
      </c>
      <c r="O57" s="139">
        <v>72.36</v>
      </c>
      <c r="P57" s="140">
        <v>85.56</v>
      </c>
    </row>
    <row r="58" ht="15.75" customHeight="1">
      <c r="B58" s="73"/>
      <c r="C58" s="74"/>
      <c r="D58" s="94" t="s">
        <v>67</v>
      </c>
      <c r="E58" s="96">
        <v>7.1</v>
      </c>
      <c r="F58" s="96">
        <v>7.7</v>
      </c>
      <c r="G58" s="96">
        <v>10.2</v>
      </c>
      <c r="H58" s="96">
        <v>13.3</v>
      </c>
      <c r="I58" s="96">
        <v>16.4</v>
      </c>
      <c r="J58" s="96">
        <v>19.5</v>
      </c>
      <c r="K58" s="96">
        <v>22.6</v>
      </c>
      <c r="L58" s="96">
        <v>25.7</v>
      </c>
      <c r="M58" s="96">
        <v>28.2</v>
      </c>
      <c r="N58" s="96">
        <v>28.8</v>
      </c>
      <c r="O58" s="96">
        <v>31.9</v>
      </c>
      <c r="P58" s="97">
        <v>38.1</v>
      </c>
    </row>
    <row r="59" ht="15.75" customHeight="1">
      <c r="B59" s="98">
        <v>12.0</v>
      </c>
      <c r="C59" s="90">
        <v>610.0</v>
      </c>
      <c r="D59" s="100" t="s">
        <v>66</v>
      </c>
      <c r="E59" s="141">
        <v>21.36</v>
      </c>
      <c r="F59" s="141">
        <v>22.8</v>
      </c>
      <c r="G59" s="141">
        <v>28.560000000000002</v>
      </c>
      <c r="H59" s="141">
        <v>35.76</v>
      </c>
      <c r="I59" s="141">
        <v>42.96</v>
      </c>
      <c r="J59" s="141">
        <v>50.160000000000004</v>
      </c>
      <c r="K59" s="141">
        <v>57.36000000000001</v>
      </c>
      <c r="L59" s="141">
        <v>64.55999999999999</v>
      </c>
      <c r="M59" s="141">
        <v>70.32</v>
      </c>
      <c r="N59" s="141">
        <v>71.76</v>
      </c>
      <c r="O59" s="141">
        <v>78.96</v>
      </c>
      <c r="P59" s="142">
        <v>93.36</v>
      </c>
    </row>
    <row r="60" ht="15.75" customHeight="1">
      <c r="B60" s="67"/>
      <c r="C60" s="74"/>
      <c r="D60" s="103" t="s">
        <v>67</v>
      </c>
      <c r="E60" s="104">
        <v>7.8</v>
      </c>
      <c r="F60" s="104">
        <v>8.4</v>
      </c>
      <c r="G60" s="104">
        <v>11.1</v>
      </c>
      <c r="H60" s="104">
        <v>14.5</v>
      </c>
      <c r="I60" s="104">
        <v>17.9</v>
      </c>
      <c r="J60" s="104">
        <v>21.3</v>
      </c>
      <c r="K60" s="104">
        <v>24.6</v>
      </c>
      <c r="L60" s="104">
        <v>28.0</v>
      </c>
      <c r="M60" s="104">
        <v>30.7</v>
      </c>
      <c r="N60" s="104">
        <v>31.4</v>
      </c>
      <c r="O60" s="104">
        <v>34.8</v>
      </c>
      <c r="P60" s="105">
        <v>41.5</v>
      </c>
    </row>
    <row r="61" ht="15.75" customHeight="1">
      <c r="B61" s="89">
        <v>13.0</v>
      </c>
      <c r="C61" s="90">
        <v>666.0</v>
      </c>
      <c r="D61" s="91" t="s">
        <v>66</v>
      </c>
      <c r="E61" s="137">
        <v>23.16</v>
      </c>
      <c r="F61" s="137">
        <v>24.72</v>
      </c>
      <c r="G61" s="137">
        <v>30.96</v>
      </c>
      <c r="H61" s="137">
        <v>38.76</v>
      </c>
      <c r="I61" s="137">
        <v>46.56</v>
      </c>
      <c r="J61" s="137">
        <v>54.36000000000001</v>
      </c>
      <c r="K61" s="137">
        <v>62.160000000000004</v>
      </c>
      <c r="L61" s="137">
        <v>69.96</v>
      </c>
      <c r="M61" s="137">
        <v>76.2</v>
      </c>
      <c r="N61" s="137">
        <v>77.76</v>
      </c>
      <c r="O61" s="137">
        <v>85.56</v>
      </c>
      <c r="P61" s="138">
        <v>101.16000000000001</v>
      </c>
    </row>
    <row r="62" ht="15.75" customHeight="1">
      <c r="B62" s="73"/>
      <c r="C62" s="74"/>
      <c r="D62" s="94" t="s">
        <v>67</v>
      </c>
      <c r="E62" s="96">
        <v>8.4</v>
      </c>
      <c r="F62" s="96">
        <v>9.2</v>
      </c>
      <c r="G62" s="96">
        <v>12.1</v>
      </c>
      <c r="H62" s="96">
        <v>15.7</v>
      </c>
      <c r="I62" s="96">
        <v>19.4</v>
      </c>
      <c r="J62" s="96">
        <v>23.0</v>
      </c>
      <c r="K62" s="96">
        <v>26.7</v>
      </c>
      <c r="L62" s="96">
        <v>30.4</v>
      </c>
      <c r="M62" s="96">
        <v>33.3</v>
      </c>
      <c r="N62" s="96">
        <v>34.0</v>
      </c>
      <c r="O62" s="96">
        <v>37.7</v>
      </c>
      <c r="P62" s="97">
        <v>45.0</v>
      </c>
    </row>
    <row r="63" ht="15.75" customHeight="1">
      <c r="B63" s="89">
        <v>14.0</v>
      </c>
      <c r="C63" s="90">
        <v>722.0</v>
      </c>
      <c r="D63" s="91" t="s">
        <v>66</v>
      </c>
      <c r="E63" s="139">
        <v>24.96</v>
      </c>
      <c r="F63" s="139">
        <v>26.64</v>
      </c>
      <c r="G63" s="139">
        <v>33.36</v>
      </c>
      <c r="H63" s="139">
        <v>41.760000000000005</v>
      </c>
      <c r="I63" s="139">
        <v>50.16</v>
      </c>
      <c r="J63" s="139">
        <v>58.56</v>
      </c>
      <c r="K63" s="139">
        <v>66.96000000000001</v>
      </c>
      <c r="L63" s="139">
        <v>75.36</v>
      </c>
      <c r="M63" s="139">
        <v>82.08</v>
      </c>
      <c r="N63" s="139">
        <v>83.76</v>
      </c>
      <c r="O63" s="139">
        <v>92.16</v>
      </c>
      <c r="P63" s="140">
        <v>108.96</v>
      </c>
    </row>
    <row r="64" ht="15.75" customHeight="1">
      <c r="B64" s="73"/>
      <c r="C64" s="74"/>
      <c r="D64" s="94" t="s">
        <v>67</v>
      </c>
      <c r="E64" s="96">
        <v>9.1</v>
      </c>
      <c r="F64" s="96">
        <v>9.9</v>
      </c>
      <c r="G64" s="96">
        <v>13.0</v>
      </c>
      <c r="H64" s="96">
        <v>16.9</v>
      </c>
      <c r="I64" s="96">
        <v>20.9</v>
      </c>
      <c r="J64" s="96">
        <v>24.8</v>
      </c>
      <c r="K64" s="96">
        <v>28.8</v>
      </c>
      <c r="L64" s="96">
        <v>32.7</v>
      </c>
      <c r="M64" s="96">
        <v>35.8</v>
      </c>
      <c r="N64" s="96">
        <v>36.6</v>
      </c>
      <c r="O64" s="96">
        <v>40.6</v>
      </c>
      <c r="P64" s="97">
        <v>48.4</v>
      </c>
    </row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4">
    <mergeCell ref="C39:C40"/>
    <mergeCell ref="C41:C42"/>
    <mergeCell ref="C43:C44"/>
    <mergeCell ref="C45:C46"/>
    <mergeCell ref="C47:C48"/>
    <mergeCell ref="C49:C50"/>
    <mergeCell ref="C51:C52"/>
    <mergeCell ref="B61:B62"/>
    <mergeCell ref="B63:B64"/>
    <mergeCell ref="C53:C54"/>
    <mergeCell ref="C55:C56"/>
    <mergeCell ref="B57:B58"/>
    <mergeCell ref="C57:C58"/>
    <mergeCell ref="B59:B60"/>
    <mergeCell ref="C59:C60"/>
    <mergeCell ref="C61:C62"/>
    <mergeCell ref="C63:C64"/>
    <mergeCell ref="B1:E1"/>
    <mergeCell ref="M2:N2"/>
    <mergeCell ref="I3:J3"/>
    <mergeCell ref="K3:P3"/>
    <mergeCell ref="B5:D5"/>
    <mergeCell ref="K5:O5"/>
    <mergeCell ref="C7:C8"/>
    <mergeCell ref="B7:B8"/>
    <mergeCell ref="B9:B10"/>
    <mergeCell ref="C9:C10"/>
    <mergeCell ref="B11:B12"/>
    <mergeCell ref="C11:C12"/>
    <mergeCell ref="B13:B14"/>
    <mergeCell ref="C13:C14"/>
    <mergeCell ref="B15:B16"/>
    <mergeCell ref="C15:C16"/>
    <mergeCell ref="B17:B18"/>
    <mergeCell ref="C17:C18"/>
    <mergeCell ref="B19:B20"/>
    <mergeCell ref="C19:C20"/>
    <mergeCell ref="C21:C22"/>
    <mergeCell ref="B36:D36"/>
    <mergeCell ref="B37:D37"/>
    <mergeCell ref="E37:P37"/>
    <mergeCell ref="D38:P38"/>
    <mergeCell ref="C23:C24"/>
    <mergeCell ref="C25:C26"/>
    <mergeCell ref="C27:C28"/>
    <mergeCell ref="C29:C30"/>
    <mergeCell ref="C31:C32"/>
    <mergeCell ref="B34:D34"/>
    <mergeCell ref="B35:D35"/>
    <mergeCell ref="B41:B42"/>
    <mergeCell ref="B43:B44"/>
    <mergeCell ref="B45:B46"/>
    <mergeCell ref="B47:B48"/>
    <mergeCell ref="B49:B50"/>
    <mergeCell ref="B51:B52"/>
    <mergeCell ref="B53:B54"/>
    <mergeCell ref="B55:B56"/>
    <mergeCell ref="B21:B22"/>
    <mergeCell ref="B23:B24"/>
    <mergeCell ref="B25:B26"/>
    <mergeCell ref="B27:B28"/>
    <mergeCell ref="B29:B30"/>
    <mergeCell ref="B31:B32"/>
    <mergeCell ref="B39:B40"/>
  </mergeCells>
  <dataValidations>
    <dataValidation type="list" allowBlank="1" showErrorMessage="1" sqref="K5">
      <formula1>$AD$4:$AD$6</formula1>
    </dataValidation>
  </dataValidations>
  <printOptions/>
  <pageMargins bottom="0.75" footer="0.0" header="0.0" left="0.7" right="0.7" top="0.75"/>
  <pageSetup paperSize="9" orientation="portrait"/>
  <drawing r:id="rId1"/>
</worksheet>
</file>